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600" windowHeight="11760" activeTab="0"/>
  </bookViews>
  <sheets>
    <sheet name="Mitalistit" sheetId="1" r:id="rId1"/>
    <sheet name="NJ-13" sheetId="2" r:id="rId2"/>
    <sheet name="NJ-13 jatko" sheetId="3" r:id="rId3"/>
    <sheet name="NJ-13 cons." sheetId="4" r:id="rId4"/>
    <sheet name="NJ-15" sheetId="5" r:id="rId5"/>
    <sheet name="NJ-15 jatko" sheetId="6" r:id="rId6"/>
    <sheet name="NJ-17" sheetId="7" r:id="rId7"/>
    <sheet name="NJ-17 jatko" sheetId="8" r:id="rId8"/>
    <sheet name="MJ-13" sheetId="9" r:id="rId9"/>
    <sheet name="MJ-13 jatko" sheetId="10" r:id="rId10"/>
    <sheet name="MJ-13 cons." sheetId="11" r:id="rId11"/>
    <sheet name="MJ-15" sheetId="12" r:id="rId12"/>
    <sheet name="MJ-15 jatko" sheetId="13" r:id="rId13"/>
    <sheet name="MJ-15 cons." sheetId="14" r:id="rId14"/>
    <sheet name="MJ-17" sheetId="15" r:id="rId15"/>
    <sheet name="MJ-17 jatko" sheetId="16" r:id="rId16"/>
    <sheet name="MJ-17 cons." sheetId="17" r:id="rId17"/>
    <sheet name="NN-13" sheetId="18" r:id="rId18"/>
    <sheet name="NN-13 jatko" sheetId="19" r:id="rId19"/>
    <sheet name="NN-15" sheetId="20" r:id="rId20"/>
    <sheet name="NN-15 jatko" sheetId="21" r:id="rId21"/>
    <sheet name="NN-17" sheetId="22" r:id="rId22"/>
    <sheet name="MN-13" sheetId="23" r:id="rId23"/>
    <sheet name="MN-13 jatko" sheetId="24" r:id="rId24"/>
    <sheet name="MN-15" sheetId="25" r:id="rId25"/>
    <sheet name="MN-15 jatko" sheetId="26" r:id="rId26"/>
    <sheet name="MN-17" sheetId="27" r:id="rId27"/>
    <sheet name="MN-17 jatko" sheetId="28" r:id="rId28"/>
    <sheet name="NJ-13JO" sheetId="29" r:id="rId29"/>
    <sheet name="NJ13JO ottelut" sheetId="30" r:id="rId30"/>
    <sheet name="NJ-15JO" sheetId="31" r:id="rId31"/>
    <sheet name="NJ15JO ottelut" sheetId="32" r:id="rId32"/>
    <sheet name="MJ-13JO" sheetId="33" r:id="rId33"/>
    <sheet name="MJ13JO ottelut" sheetId="34" r:id="rId34"/>
    <sheet name="MJ-15JO" sheetId="35" r:id="rId35"/>
    <sheet name="MJ15JO ottelut" sheetId="36" r:id="rId36"/>
  </sheets>
  <definedNames/>
  <calcPr fullCalcOnLoad="1"/>
</workbook>
</file>

<file path=xl/sharedStrings.xml><?xml version="1.0" encoding="utf-8"?>
<sst xmlns="http://schemas.openxmlformats.org/spreadsheetml/2006/main" count="5777" uniqueCount="606">
  <si>
    <t>Luokka:</t>
  </si>
  <si>
    <t>NJ-13</t>
  </si>
  <si>
    <t>Lohko/Pool</t>
  </si>
  <si>
    <t>MBF</t>
  </si>
  <si>
    <t>Pöytä /Table</t>
  </si>
  <si>
    <t>Päivä /Date</t>
  </si>
  <si>
    <t>Klo / Time:</t>
  </si>
  <si>
    <t>Nimi / Name</t>
  </si>
  <si>
    <t>Seura / Club</t>
  </si>
  <si>
    <t>1</t>
  </si>
  <si>
    <t>2</t>
  </si>
  <si>
    <t>3</t>
  </si>
  <si>
    <t>4</t>
  </si>
  <si>
    <t>V</t>
  </si>
  <si>
    <t>T</t>
  </si>
  <si>
    <t>Eräsum</t>
  </si>
  <si>
    <t>Sija</t>
  </si>
  <si>
    <t>Spinni</t>
  </si>
  <si>
    <t>ParPi</t>
  </si>
  <si>
    <t>5</t>
  </si>
  <si>
    <t>PT Espoo</t>
  </si>
  <si>
    <t>NJ-15</t>
  </si>
  <si>
    <t>YNM</t>
  </si>
  <si>
    <t>NJ-17</t>
  </si>
  <si>
    <t>Por-83</t>
  </si>
  <si>
    <t>TuKa</t>
  </si>
  <si>
    <t>TuPy</t>
  </si>
  <si>
    <t>KuPTS</t>
  </si>
  <si>
    <t>KoKa</t>
  </si>
  <si>
    <t>MJ-13</t>
  </si>
  <si>
    <t>Wega</t>
  </si>
  <si>
    <t>MJ-15</t>
  </si>
  <si>
    <t>OPT-86</t>
  </si>
  <si>
    <t>GraPi</t>
  </si>
  <si>
    <t>KoKu</t>
  </si>
  <si>
    <t>Toni Pitkänen</t>
  </si>
  <si>
    <t>MJ-17</t>
  </si>
  <si>
    <t>LPTS</t>
  </si>
  <si>
    <t>Pihla Eriksson/Annika Lundström</t>
  </si>
  <si>
    <t>Sofie Eriksson/Carina Englund</t>
  </si>
  <si>
    <t>Marianna Saarialho/Kaarina Saarialho</t>
  </si>
  <si>
    <t>NN-13</t>
  </si>
  <si>
    <t>NN-15</t>
  </si>
  <si>
    <t>Paju Eriksson/Eerika Käppi</t>
  </si>
  <si>
    <t>Sofia Sinishin/Ida Ranta</t>
  </si>
  <si>
    <t>PT Espoo/YNM</t>
  </si>
  <si>
    <t>NN-17</t>
  </si>
  <si>
    <t>Pinja Eriksson/Paju Eriksson</t>
  </si>
  <si>
    <t>Eerika Käppi/Marianna Saarialho</t>
  </si>
  <si>
    <t>MN-13</t>
  </si>
  <si>
    <t>Taneli Rautalin/Eemil Salakari</t>
  </si>
  <si>
    <t>Arttu Pihkala/Lauri Jalkanen</t>
  </si>
  <si>
    <t>PT Espoo/KuPTS</t>
  </si>
  <si>
    <t>Juhani Miranda Laiho/Arvo Valkama</t>
  </si>
  <si>
    <t>Liam Wihuri Redmond/Gustav Söderholm</t>
  </si>
  <si>
    <t>Miro Seitz/Veeti Valasti</t>
  </si>
  <si>
    <t>Benjamin Brinaru/Erik Holmberg</t>
  </si>
  <si>
    <t>Seppo Miranda Laiho/Karliino Härmä</t>
  </si>
  <si>
    <t>Veikka Flemming/Alex Naumi</t>
  </si>
  <si>
    <t>Johan Nyberg/Tatu Pitkänen</t>
  </si>
  <si>
    <t>PT Espoo/Wega</t>
  </si>
  <si>
    <t>Rolands Jansons/Alex Fooladi</t>
  </si>
  <si>
    <t>Aleksi Tiljander/Shenran Wang</t>
  </si>
  <si>
    <t>Por-83/TuKa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</si>
  <si>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</si>
  <si>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</si>
  <si>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</si>
  <si>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</si>
  <si>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</si>
  <si>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1.erä</t>
  </si>
  <si>
    <t>2.erä</t>
  </si>
  <si>
    <t>3.erä</t>
  </si>
  <si>
    <t>4.erä</t>
  </si>
  <si>
    <t>5.erä</t>
  </si>
  <si>
    <t>Erät</t>
  </si>
  <si>
    <t>1-3 / 2</t>
  </si>
  <si>
    <t>2-4 / 1</t>
  </si>
  <si>
    <t>1-4 / 3</t>
  </si>
  <si>
    <t>2-3 / 4</t>
  </si>
  <si>
    <t>1-2 / 3</t>
  </si>
  <si>
    <t>3-4 / 1</t>
  </si>
  <si>
    <t>Rolands Jansons/Benjamin Brinaru</t>
  </si>
  <si>
    <t>Lauri Jalkanen/Arttu Vartiainen</t>
  </si>
  <si>
    <t>Eero Valkama/Juuso Iso-Järvenpää</t>
  </si>
  <si>
    <t>Topi Ruotsalainen/Samu Leskinen</t>
  </si>
  <si>
    <t>Erik Holmberg/Alex Fooladi</t>
  </si>
  <si>
    <t>Severi Salminen/Akseli Pitkänen</t>
  </si>
  <si>
    <t>Peter Siket-Szasz/Rasmus Hellström</t>
  </si>
  <si>
    <t>MN-15</t>
  </si>
  <si>
    <t>Jan Nyberg/Mikhail Kantonistov</t>
  </si>
  <si>
    <t>Patrik Rissanen/Jimi Miettinen</t>
  </si>
  <si>
    <t>Toni Pitkänen/Anton Mäkinen</t>
  </si>
  <si>
    <t>Shenran Wang/Jesse Järvinen</t>
  </si>
  <si>
    <t>Aleksi Veini/Rasmus Hakonen</t>
  </si>
  <si>
    <t>Alex Naumi/Niko Pihajoki</t>
  </si>
  <si>
    <t>KoKa/TuPy</t>
  </si>
  <si>
    <t>MN-17</t>
  </si>
  <si>
    <t>Miikka O'Connor/Thomas Lundström</t>
  </si>
  <si>
    <t>Konsta Kähtävä/Markus Myllärinen</t>
  </si>
  <si>
    <t>Veikka Flemming/Aleksi Mustonen</t>
  </si>
  <si>
    <t>KoKa/LPTS</t>
  </si>
  <si>
    <t>MBF 1</t>
  </si>
  <si>
    <t>MBF 2</t>
  </si>
  <si>
    <t>NJ-13JO</t>
  </si>
  <si>
    <t>NJ-15JO</t>
  </si>
  <si>
    <t>MBF 3</t>
  </si>
  <si>
    <t>TuKa 1</t>
  </si>
  <si>
    <t>TuKa 2</t>
  </si>
  <si>
    <t>TuKa 3</t>
  </si>
  <si>
    <t>PT Espoo 1</t>
  </si>
  <si>
    <t>PT Espoo 2</t>
  </si>
  <si>
    <t>Severi Salminen/Aku Leppänen</t>
  </si>
  <si>
    <t>Ero</t>
  </si>
  <si>
    <t>1-5 / 3</t>
  </si>
  <si>
    <t>3-5 / 2</t>
  </si>
  <si>
    <t>1-4 / 5</t>
  </si>
  <si>
    <t>2-5 / 4</t>
  </si>
  <si>
    <t>4-5 / 1</t>
  </si>
  <si>
    <t>3-4 / 5</t>
  </si>
  <si>
    <t>TIP-70</t>
  </si>
  <si>
    <t>Alexandra Lotto/Ksenia Nerman</t>
  </si>
  <si>
    <t>Sofia Sinishin/Katrin Pelli</t>
  </si>
  <si>
    <t>PT Espoo/Spinni</t>
  </si>
  <si>
    <t>Jussi Mäkelä/Kimi Kivelä</t>
  </si>
  <si>
    <t>Jarkko Rautell/Lauri Weman</t>
  </si>
  <si>
    <t xml:space="preserve">TuKa </t>
  </si>
  <si>
    <t>Juniori SM 2013</t>
  </si>
  <si>
    <t>Kähtävä/Myllärinen</t>
  </si>
  <si>
    <t>Kilpailun nimi</t>
  </si>
  <si>
    <t>Luokka</t>
  </si>
  <si>
    <t>Pvm</t>
  </si>
  <si>
    <t>Juniori SM</t>
  </si>
  <si>
    <t>NJ-13 jatko</t>
  </si>
  <si>
    <t>NJ-15 jatko</t>
  </si>
  <si>
    <t>NJ-17 jatko</t>
  </si>
  <si>
    <t>MJ-13 jatko</t>
  </si>
  <si>
    <t>MJ-15 jatko</t>
  </si>
  <si>
    <t>MJ-17 jatko</t>
  </si>
  <si>
    <t>NN-13 jatko</t>
  </si>
  <si>
    <t>NN-15 jatko</t>
  </si>
  <si>
    <t>MN-13 jatko</t>
  </si>
  <si>
    <t>MN-15 jatko</t>
  </si>
  <si>
    <t>MN-17 jatko</t>
  </si>
  <si>
    <t>MJ-13JO</t>
  </si>
  <si>
    <t>MJ-15JO</t>
  </si>
  <si>
    <t>Rtg</t>
  </si>
  <si>
    <t>Vana</t>
  </si>
  <si>
    <t>HarSpo</t>
  </si>
  <si>
    <t>Mart Luuk/Fernando Burdel</t>
  </si>
  <si>
    <t>1-3</t>
  </si>
  <si>
    <t>2-4</t>
  </si>
  <si>
    <t>1-4</t>
  </si>
  <si>
    <t>2-3</t>
  </si>
  <si>
    <t>1-2</t>
  </si>
  <si>
    <t>3-4</t>
  </si>
  <si>
    <t>MBF 1 - Spinni</t>
  </si>
  <si>
    <t>ParPi - MBF 2</t>
  </si>
  <si>
    <t>MBF 1 - MBF 2</t>
  </si>
  <si>
    <t>ParPi - Spinni</t>
  </si>
  <si>
    <t>MBF 1 - ParPi</t>
  </si>
  <si>
    <t>Spinni - MBF 2</t>
  </si>
  <si>
    <t>ParPi - MBF 3</t>
  </si>
  <si>
    <t>MBF 1 - MBF 3</t>
  </si>
  <si>
    <t>MBF 2 - MBF 3</t>
  </si>
  <si>
    <t>PT-75</t>
  </si>
  <si>
    <t>Roni Suoniemi/Malik Abudu</t>
  </si>
  <si>
    <t>9.3.2013</t>
  </si>
  <si>
    <t>9-10.3.2013</t>
  </si>
  <si>
    <t>9-12</t>
  </si>
  <si>
    <t>9 &amp; 10</t>
  </si>
  <si>
    <t>11 &amp; 12</t>
  </si>
  <si>
    <t>10.3.2013</t>
  </si>
  <si>
    <t>7 &amp; 8</t>
  </si>
  <si>
    <t>Consolation cup:</t>
  </si>
  <si>
    <t>Tuka 2</t>
  </si>
  <si>
    <t>Makrot Ctrl-q liimaa ilman muotoilua</t>
  </si>
  <si>
    <t>Suomen Pöytätennisliitto</t>
  </si>
  <si>
    <t>KILPAILU</t>
  </si>
  <si>
    <t>Ctrl-d tyhjentää datan (ei otsikkoa)</t>
  </si>
  <si>
    <t>Joukkuepöytäkirja</t>
  </si>
  <si>
    <t>JÄRJESTÄJÄ</t>
  </si>
  <si>
    <t>2-pelaajan joukkueille</t>
  </si>
  <si>
    <t>LUOKKA</t>
  </si>
  <si>
    <t>PÄIVÄ</t>
  </si>
  <si>
    <t xml:space="preserve"> klo</t>
  </si>
  <si>
    <t>Joukkue ja pelaajanimet kokonaan</t>
  </si>
  <si>
    <t>Koti</t>
  </si>
  <si>
    <t>Vieras</t>
  </si>
  <si>
    <t>A</t>
  </si>
  <si>
    <t>X</t>
  </si>
  <si>
    <t>B</t>
  </si>
  <si>
    <t>Y</t>
  </si>
  <si>
    <t>Nelinpelin pelaajat</t>
  </si>
  <si>
    <t>Vain erien jäännöspisteet (-0 vaatii eteen tekstimuotoilupilkun ')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</si>
  <si>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</si>
  <si>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</si>
  <si>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</si>
  <si>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</si>
  <si>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</si>
  <si>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</si>
  <si>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</si>
  <si>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</si>
  <si>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</si>
  <si>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</si>
  <si>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</si>
  <si>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</si>
  <si>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</si>
  <si>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</si>
  <si>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</si>
  <si>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</si>
  <si>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</si>
  <si>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</si>
  <si>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NJ-13 joukkue</t>
  </si>
  <si>
    <t>NJ-15 joukkue</t>
  </si>
  <si>
    <t>Makrot</t>
  </si>
  <si>
    <t>Suomen Pöytätennisliitto - SPTL</t>
  </si>
  <si>
    <t>Ctrl-q liimaa ilman muotoilua</t>
  </si>
  <si>
    <t>JOUKKUEOTTELUN PÖYTÄKIRJA</t>
  </si>
  <si>
    <t>Ctrl-d tyhjentää keltaiset alueet</t>
  </si>
  <si>
    <t>3-pelaajan joukkueille</t>
  </si>
  <si>
    <t>Päivämäärä</t>
  </si>
  <si>
    <t>Klo</t>
  </si>
  <si>
    <t>Täytä joukkuenimi ja pelaajanimet kokonaan</t>
  </si>
  <si>
    <t>C</t>
  </si>
  <si>
    <t>Z</t>
  </si>
  <si>
    <t>Vain erän jäännöspisteet (-0:n eteen tekstimuotoilupilkku)</t>
  </si>
  <si>
    <t>Ottelut</t>
  </si>
  <si>
    <t>C-Z</t>
  </si>
  <si>
    <t>A-Z</t>
  </si>
  <si>
    <t>C-Y</t>
  </si>
  <si>
    <t>B-Z</t>
  </si>
  <si>
    <t>C-X</t>
  </si>
  <si>
    <t>MJ-13 joukkue</t>
  </si>
  <si>
    <t>MBF 2 - PT Espoo</t>
  </si>
  <si>
    <t>KoKa - TuPy</t>
  </si>
  <si>
    <t>MJ-15 joukkue</t>
  </si>
  <si>
    <t>TuKa 2 - Por-83</t>
  </si>
  <si>
    <t>Wega - OPT-86</t>
  </si>
  <si>
    <t>MBF 2 - TuKa 1</t>
  </si>
  <si>
    <t>6</t>
  </si>
  <si>
    <t>7</t>
  </si>
  <si>
    <t>8</t>
  </si>
  <si>
    <t>RN</t>
  </si>
  <si>
    <t>Nimi</t>
  </si>
  <si>
    <t>Seura</t>
  </si>
  <si>
    <t>Nyberg Johan</t>
  </si>
  <si>
    <t>Seitz Miro</t>
  </si>
  <si>
    <t>Valasti Veeti</t>
  </si>
  <si>
    <t>Pitkänen Tatu</t>
  </si>
  <si>
    <t>Lotto Max</t>
  </si>
  <si>
    <t>9</t>
  </si>
  <si>
    <t>10</t>
  </si>
  <si>
    <t>11</t>
  </si>
  <si>
    <t>12</t>
  </si>
  <si>
    <t>13</t>
  </si>
  <si>
    <t>14</t>
  </si>
  <si>
    <t>15</t>
  </si>
  <si>
    <t>16</t>
  </si>
  <si>
    <t>Eriksson Pihla</t>
  </si>
  <si>
    <t>Lundström Annika</t>
  </si>
  <si>
    <t>Eriksson Sofie</t>
  </si>
  <si>
    <t>Eriksson Paju</t>
  </si>
  <si>
    <t>Kirichenko Anna</t>
  </si>
  <si>
    <t>Rissanen Elli</t>
  </si>
  <si>
    <t>Vastavuo Viivi-Mari</t>
  </si>
  <si>
    <t>Eriksson Pinja</t>
  </si>
  <si>
    <t>Saarialho Marianna</t>
  </si>
  <si>
    <t>Englund Carina</t>
  </si>
  <si>
    <t>Saarialho Kaarina</t>
  </si>
  <si>
    <t>Ranta Ida</t>
  </si>
  <si>
    <t>Käppi Eerika</t>
  </si>
  <si>
    <t>Tiljander Aleksi</t>
  </si>
  <si>
    <t>Luuk Mart</t>
  </si>
  <si>
    <t>Valkama Arvo</t>
  </si>
  <si>
    <t>Moisseev Maximus</t>
  </si>
  <si>
    <t>Rautalin Taneli</t>
  </si>
  <si>
    <t>Collanus Paavo</t>
  </si>
  <si>
    <t>Suoniemi Roni</t>
  </si>
  <si>
    <t>Ruokolainen Vilho</t>
  </si>
  <si>
    <t>Salakari Eemil</t>
  </si>
  <si>
    <t>Jalkanen Lauri</t>
  </si>
  <si>
    <t>Iso-Järvenpää Juuso</t>
  </si>
  <si>
    <t>Larkin Stepan</t>
  </si>
  <si>
    <t>Brinaru Benjamin</t>
  </si>
  <si>
    <t>Vanto Otto</t>
  </si>
  <si>
    <t>Filuyshkin Danil</t>
  </si>
  <si>
    <t>Miranda Laiho Seppo</t>
  </si>
  <si>
    <t>Ojala Matias</t>
  </si>
  <si>
    <t>Pihkala Arttu</t>
  </si>
  <si>
    <t>Miranda Laiho Juhani</t>
  </si>
  <si>
    <t>Wihuri Redmond Liam</t>
  </si>
  <si>
    <t>Laaksonen Samu</t>
  </si>
  <si>
    <t>Holmberg Erik</t>
  </si>
  <si>
    <t>Porra Max</t>
  </si>
  <si>
    <t>Abudu Malik</t>
  </si>
  <si>
    <t>Härmä Karliino</t>
  </si>
  <si>
    <t>Söderholm Gustav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</si>
  <si>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</si>
  <si>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</si>
  <si>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</si>
  <si>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</si>
  <si>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</si>
  <si>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</si>
  <si>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</si>
  <si>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</si>
  <si>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</si>
  <si>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</si>
  <si>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</si>
  <si>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</si>
  <si>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</si>
  <si>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</si>
  <si>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</si>
  <si>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</si>
  <si>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Naumi Alex</t>
  </si>
  <si>
    <t>Wang Shenran</t>
  </si>
  <si>
    <t>Jansons Rolands</t>
  </si>
  <si>
    <t>Fooladi Alex</t>
  </si>
  <si>
    <t>Flemming Veikka</t>
  </si>
  <si>
    <t>Salminen Severi</t>
  </si>
  <si>
    <t>Kovanen Jarno</t>
  </si>
  <si>
    <t>Pitkänen Akseli</t>
  </si>
  <si>
    <t>Portfors Kai</t>
  </si>
  <si>
    <t>Mustonen Nicolas</t>
  </si>
  <si>
    <t>Leskinen Samu</t>
  </si>
  <si>
    <t>Valkama Eero</t>
  </si>
  <si>
    <t>Hellström Rasmus</t>
  </si>
  <si>
    <t>Siket-Szasz Peter</t>
  </si>
  <si>
    <t>Ruotsalainen Topi</t>
  </si>
  <si>
    <t>Mäkinen Mathias</t>
  </si>
  <si>
    <t>Järvinen Jesse</t>
  </si>
  <si>
    <t>Vartiainen Arttu</t>
  </si>
  <si>
    <t>Nyberg Jan</t>
  </si>
  <si>
    <t>Mäkinen Anton</t>
  </si>
  <si>
    <t>Rissanen Patrik</t>
  </si>
  <si>
    <t>Kantonistov Mikhail</t>
  </si>
  <si>
    <t>Miettinen Jimi</t>
  </si>
  <si>
    <t>Potiris Rafail</t>
  </si>
  <si>
    <t>Weman Lauri</t>
  </si>
  <si>
    <t>Pihajoki Niko</t>
  </si>
  <si>
    <t>Hakonen Rasmus</t>
  </si>
  <si>
    <t>Kivelä Kimi</t>
  </si>
  <si>
    <t>Veini Aleksi</t>
  </si>
  <si>
    <t>Pitkänen Toni</t>
  </si>
  <si>
    <t>Rautell Jarkko</t>
  </si>
  <si>
    <t>Kähtävä Konsta</t>
  </si>
  <si>
    <t>Leppänen Aku</t>
  </si>
  <si>
    <t>Burdel Fernando</t>
  </si>
  <si>
    <t>O'Connor Miikka</t>
  </si>
  <si>
    <t>Mustonen Aleksi</t>
  </si>
  <si>
    <t>Myllärinen Markus</t>
  </si>
  <si>
    <t>Mäkelä Jussi</t>
  </si>
  <si>
    <t>Lundström Thomas</t>
  </si>
  <si>
    <t>P1.2</t>
  </si>
  <si>
    <t>P2.1</t>
  </si>
  <si>
    <t>P1.1</t>
  </si>
  <si>
    <t>P2.2</t>
  </si>
  <si>
    <t>P2.3</t>
  </si>
  <si>
    <t>P1.4</t>
  </si>
  <si>
    <t>P2.4</t>
  </si>
  <si>
    <t>P1.3</t>
  </si>
  <si>
    <t>P3.1</t>
  </si>
  <si>
    <t>P6.2</t>
  </si>
  <si>
    <t>P7.2</t>
  </si>
  <si>
    <t>P4.1</t>
  </si>
  <si>
    <t>P5.2</t>
  </si>
  <si>
    <t>P3.2</t>
  </si>
  <si>
    <t>P6.1</t>
  </si>
  <si>
    <t>P7.1</t>
  </si>
  <si>
    <t>P4.2</t>
  </si>
  <si>
    <t>P5.1</t>
  </si>
  <si>
    <t>P4.4</t>
  </si>
  <si>
    <t>P3.3</t>
  </si>
  <si>
    <t>P7.3</t>
  </si>
  <si>
    <t>P6.4</t>
  </si>
  <si>
    <t>P5.3</t>
  </si>
  <si>
    <t>P5.4</t>
  </si>
  <si>
    <t>P7.4</t>
  </si>
  <si>
    <t>P4.3</t>
  </si>
  <si>
    <t>P6.3</t>
  </si>
  <si>
    <t>P3.4</t>
  </si>
  <si>
    <t>P8.2</t>
  </si>
  <si>
    <t>P9.1</t>
  </si>
  <si>
    <t>P8.1</t>
  </si>
  <si>
    <t>P9.2</t>
  </si>
  <si>
    <t>P9.3</t>
  </si>
  <si>
    <t>P8.3</t>
  </si>
  <si>
    <t>P8.4</t>
  </si>
  <si>
    <t>P9.4</t>
  </si>
  <si>
    <t>Arvonta muutettu kilpailuvaliokunnan pyynnöstä.</t>
  </si>
  <si>
    <t>I</t>
  </si>
  <si>
    <t>II</t>
  </si>
  <si>
    <t>III</t>
  </si>
  <si>
    <t>Check</t>
  </si>
  <si>
    <t>Voit.</t>
  </si>
  <si>
    <t>Tapp.</t>
  </si>
  <si>
    <t>V Erä</t>
  </si>
  <si>
    <t>T Erä</t>
  </si>
  <si>
    <t>V piste</t>
  </si>
  <si>
    <t>T piste</t>
  </si>
  <si>
    <t>Eräsuhde</t>
  </si>
  <si>
    <t>Pistesuhde</t>
  </si>
  <si>
    <t>Arvonta muutettu ykkössijoitetun parin poisjäännin vuoksi.</t>
  </si>
  <si>
    <t>Nerman Ksenia</t>
  </si>
  <si>
    <t>Pelli Katrin</t>
  </si>
  <si>
    <t>Lotto Alexandra</t>
  </si>
  <si>
    <t>Sinishin Sofia</t>
  </si>
  <si>
    <t>TuPy - PT Espoo 2</t>
  </si>
  <si>
    <t>MBF 1 - GraPi</t>
  </si>
  <si>
    <t>Spinni - TuKa 3</t>
  </si>
  <si>
    <t>TuKa 2 - MBF 1</t>
  </si>
  <si>
    <t>Tatu Pitkänen</t>
  </si>
  <si>
    <t>Juhani Miranda Laiho</t>
  </si>
  <si>
    <t>wo</t>
  </si>
  <si>
    <t>-0</t>
  </si>
  <si>
    <t>5-0</t>
  </si>
  <si>
    <t>5-1</t>
  </si>
  <si>
    <t>PT Espoo 1 - Por-83</t>
  </si>
  <si>
    <t>TuPy - KuPTS</t>
  </si>
  <si>
    <t>Wega - TuKa 1</t>
  </si>
  <si>
    <t>MBF 1 - KoKa</t>
  </si>
  <si>
    <t>Veikka Flemming</t>
  </si>
  <si>
    <t>Alex Naumi</t>
  </si>
  <si>
    <t>Johan Nyberg</t>
  </si>
  <si>
    <t>5,6,1</t>
  </si>
  <si>
    <t>5,5,8</t>
  </si>
  <si>
    <t>5-2</t>
  </si>
  <si>
    <t>5,4,6</t>
  </si>
  <si>
    <t>5,-8,9,6</t>
  </si>
  <si>
    <t>9,-8,10,8</t>
  </si>
  <si>
    <t>6,6,-9,8</t>
  </si>
  <si>
    <t>8,4,9</t>
  </si>
  <si>
    <t>-6,8,11,8</t>
  </si>
  <si>
    <t>6,5,-6,4</t>
  </si>
  <si>
    <t>8,6,9</t>
  </si>
  <si>
    <t>3,2,4</t>
  </si>
  <si>
    <t>Wega - KoKa</t>
  </si>
  <si>
    <t>7,5,7</t>
  </si>
  <si>
    <t>WO</t>
  </si>
  <si>
    <t>4,7,8</t>
  </si>
  <si>
    <t>3,4,2</t>
  </si>
  <si>
    <t>9,8,-6,7</t>
  </si>
  <si>
    <t>9,6,9</t>
  </si>
  <si>
    <t>6,,8,5</t>
  </si>
  <si>
    <t>9,10,-8,4</t>
  </si>
  <si>
    <t>-6,13,8,4</t>
  </si>
  <si>
    <t>8,3,-9,9</t>
  </si>
  <si>
    <t>2,8,7</t>
  </si>
  <si>
    <t>12,8,-9,-9,8</t>
  </si>
  <si>
    <t>5,3,8</t>
  </si>
  <si>
    <t>8,4,-3,10</t>
  </si>
  <si>
    <t>7,5,5</t>
  </si>
  <si>
    <t>6,5,5</t>
  </si>
  <si>
    <t>Spinni - Por-83</t>
  </si>
  <si>
    <t>Tuka 1 - PT Espoo</t>
  </si>
  <si>
    <t>5-4</t>
  </si>
  <si>
    <t>PT Espoo 1 - KuPTS</t>
  </si>
  <si>
    <t>PT Espoo 1 - Wega</t>
  </si>
  <si>
    <t>12,8,8</t>
  </si>
  <si>
    <t>9,-8,5,2</t>
  </si>
  <si>
    <t>2,7,-6,5</t>
  </si>
  <si>
    <t>-9,9,7,8</t>
  </si>
  <si>
    <t>2,7,10</t>
  </si>
  <si>
    <t>2,2,4</t>
  </si>
  <si>
    <t>4,1,9</t>
  </si>
  <si>
    <t>KoKa - Por-83</t>
  </si>
  <si>
    <t>TuKa 1 - MBF 1</t>
  </si>
  <si>
    <t>9,-12,1,-9,1</t>
  </si>
  <si>
    <t>6,4,6</t>
  </si>
  <si>
    <t>0,2,4</t>
  </si>
  <si>
    <t>-10,9,9,-3,11</t>
  </si>
  <si>
    <t>13,7,8</t>
  </si>
  <si>
    <t>6,7,6</t>
  </si>
  <si>
    <t>5,3,7</t>
  </si>
  <si>
    <t>-8,11,4,12</t>
  </si>
  <si>
    <t>-11,6,5,8</t>
  </si>
  <si>
    <t>5,2,-8,7</t>
  </si>
  <si>
    <t>6,3,-9,-7,3</t>
  </si>
  <si>
    <t>5,3,3</t>
  </si>
  <si>
    <t>9,8,3</t>
  </si>
  <si>
    <t>10,10,9</t>
  </si>
  <si>
    <t>6,7,5</t>
  </si>
  <si>
    <t>8,-6,-9,5,8</t>
  </si>
  <si>
    <t>11,3,-5,11</t>
  </si>
  <si>
    <t>15,5,4</t>
  </si>
  <si>
    <t>10,13,-7,-7,7</t>
  </si>
  <si>
    <t>10,7,1</t>
  </si>
  <si>
    <t>6,6,5</t>
  </si>
  <si>
    <t>4,6,2</t>
  </si>
  <si>
    <t>8,7,3</t>
  </si>
  <si>
    <t>4,7,5</t>
  </si>
  <si>
    <t>6,4,7</t>
  </si>
  <si>
    <t>13,6,9</t>
  </si>
  <si>
    <t>6,11,3</t>
  </si>
  <si>
    <t>10,-7,-8,7,0</t>
  </si>
  <si>
    <t>3,3,7</t>
  </si>
  <si>
    <t>2,4,7</t>
  </si>
  <si>
    <t>6,6,6</t>
  </si>
  <si>
    <t>8,8,-4,9</t>
  </si>
  <si>
    <t>5,3,4</t>
  </si>
  <si>
    <t>3,6,5</t>
  </si>
  <si>
    <t>4,7,9</t>
  </si>
  <si>
    <t>7,2,5</t>
  </si>
  <si>
    <t>4,4,2</t>
  </si>
  <si>
    <t>6,-6,3,8</t>
  </si>
  <si>
    <t>5,7,6</t>
  </si>
  <si>
    <t>3,-9,2,9</t>
  </si>
  <si>
    <t>-6,9,-11,8,6</t>
  </si>
  <si>
    <t>-4,9,-11,7,14</t>
  </si>
  <si>
    <t>7,-6,-6,8,10</t>
  </si>
  <si>
    <t>-11,6,8,-11,4</t>
  </si>
  <si>
    <t>7,9,8</t>
  </si>
  <si>
    <t>6,-11,11,6</t>
  </si>
  <si>
    <t>KoKa - TuKa 1</t>
  </si>
  <si>
    <t>Kulta</t>
  </si>
  <si>
    <t>Hopea</t>
  </si>
  <si>
    <t>Pronssi</t>
  </si>
  <si>
    <t>Cons. 1.</t>
  </si>
  <si>
    <t>Eriksson Pihla/Lundström Annika</t>
  </si>
  <si>
    <t>Eriksson Sofie/Englund Carina</t>
  </si>
  <si>
    <t>Saarialho Marianna/Saarialho Kaarina</t>
  </si>
  <si>
    <t>Eriksson Pihla, Lundström Annika</t>
  </si>
  <si>
    <t>Lotto Alexandra, Nerman Ksenia</t>
  </si>
  <si>
    <t>Lotto Alexandra/Nerman Ksenia</t>
  </si>
  <si>
    <t>Eriksson Sofie, Englund Carina</t>
  </si>
  <si>
    <t>Saarialho Marianna, Saarialho Kaarina</t>
  </si>
  <si>
    <t>Eriksson Paju, Käppi Eerika</t>
  </si>
  <si>
    <t>Eriksson Paju/Käppi Eerika</t>
  </si>
  <si>
    <t>Sinishin Sofia/Ranta Ida</t>
  </si>
  <si>
    <t>Brinaru Benjamin, Jansons Rolands, Holmberg Erik</t>
  </si>
  <si>
    <t>Rautalin Taneli, Tiljander Aleksi, Salakari Eemil</t>
  </si>
  <si>
    <t>Valasti Veeti, Seitz Miro, Flemming Veikka, Naumi Alex</t>
  </si>
  <si>
    <t>Käppi Erika</t>
  </si>
  <si>
    <t>Miranda-Laiho Seppo</t>
  </si>
  <si>
    <t>Larkin Stephan</t>
  </si>
  <si>
    <t>Filyshkin Danila</t>
  </si>
  <si>
    <t>Filyushkin Danila</t>
  </si>
  <si>
    <t>Aittokallio Evert</t>
  </si>
  <si>
    <t>Järvenpää Jesse</t>
  </si>
  <si>
    <t>Tuominen Teo</t>
  </si>
  <si>
    <t>Flemmich Viktor</t>
  </si>
  <si>
    <t>Mäkinen Matias</t>
  </si>
  <si>
    <t>Janssons Rolands</t>
  </si>
  <si>
    <t>Miranda Laiho Juhani, Wang Shenran, Aittokallio Evert</t>
  </si>
  <si>
    <t>Seitz Miro, Flemming Veikka, Naumi Alex</t>
  </si>
  <si>
    <t>Ruotsalainen Topi, Miettinen Jimi, Leskinen Samu</t>
  </si>
  <si>
    <t>Pitkänen Tatu, Mäkinen Anton, Pitkänen Toni</t>
  </si>
  <si>
    <t>Kantonistov Mikhail, Nyberg Johan, Nyberg Jan</t>
  </si>
  <si>
    <t>3,5,7</t>
  </si>
  <si>
    <t>4,5,7</t>
  </si>
  <si>
    <t>1,5,4</t>
  </si>
  <si>
    <t>6,8,3</t>
  </si>
  <si>
    <t>-7,6,6,1</t>
  </si>
  <si>
    <t>7,6,5</t>
  </si>
  <si>
    <t>9,-4,8,6</t>
  </si>
  <si>
    <t>6,-7,3,4</t>
  </si>
  <si>
    <t>7,6,7</t>
  </si>
  <si>
    <t>5,6,8</t>
  </si>
  <si>
    <t>11,9,4</t>
  </si>
  <si>
    <t>1,4,8</t>
  </si>
  <si>
    <t>9,6,-9,3</t>
  </si>
  <si>
    <t>10,7,4</t>
  </si>
  <si>
    <t>9,10,5</t>
  </si>
  <si>
    <t>1,0,4</t>
  </si>
  <si>
    <t>8,12,-7,6</t>
  </si>
  <si>
    <t>-10,-9,8,10,10</t>
  </si>
  <si>
    <t>3,5,6</t>
  </si>
  <si>
    <t>6,5,6</t>
  </si>
  <si>
    <t>-8,12,5,-9,5</t>
  </si>
  <si>
    <t>6,5,3</t>
  </si>
  <si>
    <t>9,10,3</t>
  </si>
  <si>
    <t>4,-11,5,8</t>
  </si>
  <si>
    <t>-5, 9,6,6</t>
  </si>
  <si>
    <t>-0,8,-0</t>
  </si>
  <si>
    <t>-12,5,8,9</t>
  </si>
  <si>
    <t>-8,9,2,4</t>
  </si>
  <si>
    <t>9,6,5</t>
  </si>
  <si>
    <t>9,10,8</t>
  </si>
  <si>
    <t>7,-8,3,-8,8</t>
  </si>
  <si>
    <t>7,5,2</t>
  </si>
  <si>
    <t>5,5,5</t>
  </si>
  <si>
    <t>4,6,3</t>
  </si>
  <si>
    <t>4,9,-10,5</t>
  </si>
  <si>
    <t>6,7,-6,7</t>
  </si>
  <si>
    <t>10,8,-6,8</t>
  </si>
  <si>
    <t>5,3,5</t>
  </si>
  <si>
    <t>9,8,6</t>
  </si>
  <si>
    <t>9,9,8</t>
  </si>
  <si>
    <t>8,-9,-12,9,8</t>
  </si>
  <si>
    <t>5,8,8</t>
  </si>
  <si>
    <t>6,4,-4,6</t>
  </si>
  <si>
    <t>6,9,5</t>
  </si>
  <si>
    <t>6,8,8</t>
  </si>
  <si>
    <t>2,-3,6,8</t>
  </si>
  <si>
    <t>-6,9,7,8</t>
  </si>
  <si>
    <t>4,11,10</t>
  </si>
  <si>
    <t>-8,9,8,-12,2</t>
  </si>
  <si>
    <t>9,4,-8,10</t>
  </si>
  <si>
    <t>10,10,6</t>
  </si>
  <si>
    <t>1,3,2</t>
  </si>
  <si>
    <t>8,6,7</t>
  </si>
  <si>
    <t>12,5,6</t>
  </si>
  <si>
    <t>-10,-3,7,9,3</t>
  </si>
  <si>
    <t>Viivi-Mari Vastavuo</t>
  </si>
  <si>
    <t>6,3,-9,7</t>
  </si>
  <si>
    <t>9,11,-6,6</t>
  </si>
  <si>
    <t>Tsempparipalkinto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</si>
</sst>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\.m\.yyyy"/>
    <numFmt numFmtId="166" formatCode="dd\.mm\.yyyy"/>
    <numFmt numFmtId="167" formatCode="_ * #,##0_ ;_ * \-#,##0_ ;_ * &quot;-&quot;_ ;_ @_ "/>
    <numFmt numFmtId="168" formatCode="_ &quot;$U&quot;\ * #,##0_ ;_ &quot;$U&quot;\ * \-#,##0_ ;_ &quot;$U&quot;\ * &quot;-&quot;_ ;_ @_ "/>
    <numFmt numFmtId="169" formatCode="_ * #,##0.00_ ;_ * \-#,##0.00_ ;_ * &quot;-&quot;??_ ;_ @_ "/>
    <numFmt numFmtId="170" formatCode="_ &quot;$U&quot;\ * #,##0.00_ ;_ &quot;$U&quot;\ * \-#,##0.00_ ;_ &quot;$U&quot;\ * &quot;-&quot;??_ ;_ @_ 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2"/>
    </font>
    <font>
      <sz val="12"/>
      <name val="SWISS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sz val="8"/>
      <name val="Arial"/>
      <family val="2"/>
    </font>
    <font>
      <i/>
      <sz val="8"/>
      <color indexed="8"/>
      <name val="SWISS"/>
      <family val="0"/>
    </font>
    <font>
      <sz val="12"/>
      <name val="Arial"/>
      <family val="2"/>
    </font>
    <font>
      <sz val="11"/>
      <color indexed="8"/>
      <name val="SWISS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SWISS"/>
      <family val="0"/>
    </font>
    <font>
      <sz val="9"/>
      <name val="SWISS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double"/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/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/>
      <top>
        <color indexed="63"/>
      </top>
      <bottom style="thin">
        <color indexed="8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double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double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39" fillId="25" borderId="0" applyNumberFormat="0" applyBorder="0" applyAlignment="0" applyProtection="0"/>
    <xf numFmtId="0" fontId="55" fillId="26" borderId="0" applyNumberFormat="0" applyBorder="0" applyAlignment="0" applyProtection="0"/>
    <xf numFmtId="0" fontId="39" fillId="17" borderId="0" applyNumberFormat="0" applyBorder="0" applyAlignment="0" applyProtection="0"/>
    <xf numFmtId="0" fontId="55" fillId="27" borderId="0" applyNumberFormat="0" applyBorder="0" applyAlignment="0" applyProtection="0"/>
    <xf numFmtId="0" fontId="39" fillId="19" borderId="0" applyNumberFormat="0" applyBorder="0" applyAlignment="0" applyProtection="0"/>
    <xf numFmtId="0" fontId="55" fillId="28" borderId="0" applyNumberFormat="0" applyBorder="0" applyAlignment="0" applyProtection="0"/>
    <xf numFmtId="0" fontId="39" fillId="29" borderId="0" applyNumberFormat="0" applyBorder="0" applyAlignment="0" applyProtection="0"/>
    <xf numFmtId="0" fontId="55" fillId="30" borderId="0" applyNumberFormat="0" applyBorder="0" applyAlignment="0" applyProtection="0"/>
    <xf numFmtId="0" fontId="39" fillId="31" borderId="0" applyNumberFormat="0" applyBorder="0" applyAlignment="0" applyProtection="0"/>
    <xf numFmtId="0" fontId="55" fillId="32" borderId="0" applyNumberFormat="0" applyBorder="0" applyAlignment="0" applyProtection="0"/>
    <xf numFmtId="0" fontId="39" fillId="33" borderId="0" applyNumberFormat="0" applyBorder="0" applyAlignment="0" applyProtection="0"/>
    <xf numFmtId="0" fontId="55" fillId="34" borderId="0" applyNumberFormat="0" applyBorder="0" applyAlignment="0" applyProtection="0"/>
    <xf numFmtId="0" fontId="39" fillId="35" borderId="0" applyNumberFormat="0" applyBorder="0" applyAlignment="0" applyProtection="0"/>
    <xf numFmtId="0" fontId="55" fillId="36" borderId="0" applyNumberFormat="0" applyBorder="0" applyAlignment="0" applyProtection="0"/>
    <xf numFmtId="0" fontId="39" fillId="37" borderId="0" applyNumberFormat="0" applyBorder="0" applyAlignment="0" applyProtection="0"/>
    <xf numFmtId="0" fontId="55" fillId="38" borderId="0" applyNumberFormat="0" applyBorder="0" applyAlignment="0" applyProtection="0"/>
    <xf numFmtId="0" fontId="39" fillId="39" borderId="0" applyNumberFormat="0" applyBorder="0" applyAlignment="0" applyProtection="0"/>
    <xf numFmtId="0" fontId="55" fillId="40" borderId="0" applyNumberFormat="0" applyBorder="0" applyAlignment="0" applyProtection="0"/>
    <xf numFmtId="0" fontId="39" fillId="29" borderId="0" applyNumberFormat="0" applyBorder="0" applyAlignment="0" applyProtection="0"/>
    <xf numFmtId="0" fontId="55" fillId="41" borderId="0" applyNumberFormat="0" applyBorder="0" applyAlignment="0" applyProtection="0"/>
    <xf numFmtId="0" fontId="39" fillId="31" borderId="0" applyNumberFormat="0" applyBorder="0" applyAlignment="0" applyProtection="0"/>
    <xf numFmtId="0" fontId="55" fillId="42" borderId="0" applyNumberFormat="0" applyBorder="0" applyAlignment="0" applyProtection="0"/>
    <xf numFmtId="0" fontId="39" fillId="43" borderId="0" applyNumberFormat="0" applyBorder="0" applyAlignment="0" applyProtection="0"/>
    <xf numFmtId="0" fontId="56" fillId="44" borderId="0" applyNumberFormat="0" applyBorder="0" applyAlignment="0" applyProtection="0"/>
    <xf numFmtId="0" fontId="29" fillId="5" borderId="0" applyNumberFormat="0" applyBorder="0" applyAlignment="0" applyProtection="0"/>
    <xf numFmtId="0" fontId="57" fillId="45" borderId="1" applyNumberFormat="0" applyAlignment="0" applyProtection="0"/>
    <xf numFmtId="0" fontId="33" fillId="46" borderId="2" applyNumberFormat="0" applyAlignment="0" applyProtection="0"/>
    <xf numFmtId="0" fontId="58" fillId="47" borderId="3" applyNumberFormat="0" applyAlignment="0" applyProtection="0"/>
    <xf numFmtId="0" fontId="3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8" fillId="7" borderId="0" applyNumberFormat="0" applyBorder="0" applyAlignment="0" applyProtection="0"/>
    <xf numFmtId="0" fontId="61" fillId="0" borderId="5" applyNumberFormat="0" applyFill="0" applyAlignment="0" applyProtection="0"/>
    <xf numFmtId="0" fontId="25" fillId="0" borderId="6" applyNumberFormat="0" applyFill="0" applyAlignment="0" applyProtection="0"/>
    <xf numFmtId="0" fontId="62" fillId="0" borderId="7" applyNumberFormat="0" applyFill="0" applyAlignment="0" applyProtection="0"/>
    <xf numFmtId="0" fontId="26" fillId="0" borderId="8" applyNumberFormat="0" applyFill="0" applyAlignment="0" applyProtection="0"/>
    <xf numFmtId="0" fontId="63" fillId="0" borderId="9" applyNumberFormat="0" applyFill="0" applyAlignment="0" applyProtection="0"/>
    <xf numFmtId="0" fontId="27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50" borderId="1" applyNumberFormat="0" applyAlignment="0" applyProtection="0"/>
    <xf numFmtId="0" fontId="31" fillId="13" borderId="2" applyNumberFormat="0" applyAlignment="0" applyProtection="0"/>
    <xf numFmtId="0" fontId="65" fillId="0" borderId="11" applyNumberFormat="0" applyFill="0" applyAlignment="0" applyProtection="0"/>
    <xf numFmtId="0" fontId="34" fillId="0" borderId="12" applyNumberFormat="0" applyFill="0" applyAlignment="0" applyProtection="0"/>
    <xf numFmtId="0" fontId="66" fillId="51" borderId="0" applyNumberFormat="0" applyBorder="0" applyAlignment="0" applyProtection="0"/>
    <xf numFmtId="0" fontId="30" fillId="52" borderId="0" applyNumberFormat="0" applyBorder="0" applyAlignment="0" applyProtection="0"/>
    <xf numFmtId="164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Alignment="0" applyProtection="0"/>
    <xf numFmtId="0" fontId="67" fillId="45" borderId="15" applyNumberFormat="0" applyAlignment="0" applyProtection="0"/>
    <xf numFmtId="0" fontId="32" fillId="46" borderId="16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38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34">
    <xf numFmtId="0" fontId="0" fillId="0" borderId="0" xfId="0" applyFont="1" applyAlignment="1">
      <alignment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right"/>
      <protection locked="0"/>
    </xf>
    <xf numFmtId="164" fontId="13" fillId="0" borderId="25" xfId="91" applyFont="1" applyFill="1" applyBorder="1" applyAlignment="1">
      <alignment horizontal="left"/>
      <protection/>
    </xf>
    <xf numFmtId="0" fontId="0" fillId="0" borderId="24" xfId="0" applyBorder="1" applyAlignment="1">
      <alignment/>
    </xf>
    <xf numFmtId="164" fontId="4" fillId="0" borderId="26" xfId="91" applyFont="1" applyBorder="1" applyAlignment="1" applyProtection="1">
      <alignment horizontal="center"/>
      <protection/>
    </xf>
    <xf numFmtId="164" fontId="14" fillId="0" borderId="27" xfId="91" applyFont="1" applyBorder="1" applyAlignment="1" applyProtection="1">
      <alignment horizontal="left" indent="1"/>
      <protection/>
    </xf>
    <xf numFmtId="164" fontId="14" fillId="0" borderId="28" xfId="91" applyFont="1" applyBorder="1" applyAlignment="1" applyProtection="1">
      <alignment/>
      <protection locked="0"/>
    </xf>
    <xf numFmtId="164" fontId="14" fillId="0" borderId="29" xfId="91" applyFont="1" applyBorder="1" applyAlignment="1" applyProtection="1">
      <alignment horizontal="center"/>
      <protection/>
    </xf>
    <xf numFmtId="164" fontId="14" fillId="0" borderId="30" xfId="91" applyFont="1" applyBorder="1" applyAlignment="1" applyProtection="1">
      <alignment horizontal="center"/>
      <protection/>
    </xf>
    <xf numFmtId="164" fontId="15" fillId="0" borderId="31" xfId="91" applyFont="1" applyBorder="1" applyAlignment="1" applyProtection="1">
      <alignment horizontal="left"/>
      <protection/>
    </xf>
    <xf numFmtId="164" fontId="14" fillId="0" borderId="31" xfId="91" applyFont="1" applyBorder="1" applyAlignment="1" applyProtection="1">
      <alignment horizontal="center"/>
      <protection/>
    </xf>
    <xf numFmtId="164" fontId="15" fillId="0" borderId="32" xfId="91" applyFont="1" applyBorder="1" applyAlignment="1" applyProtection="1">
      <alignment horizontal="center"/>
      <protection/>
    </xf>
    <xf numFmtId="164" fontId="14" fillId="55" borderId="33" xfId="91" applyFont="1" applyFill="1" applyBorder="1" applyAlignment="1" applyProtection="1">
      <alignment horizontal="left" indent="1"/>
      <protection locked="0"/>
    </xf>
    <xf numFmtId="164" fontId="14" fillId="55" borderId="34" xfId="91" applyFont="1" applyFill="1" applyBorder="1" applyAlignment="1" applyProtection="1">
      <alignment horizontal="left"/>
      <protection locked="0"/>
    </xf>
    <xf numFmtId="164" fontId="16" fillId="56" borderId="35" xfId="91" applyFont="1" applyFill="1" applyBorder="1" applyAlignment="1" applyProtection="1">
      <alignment horizontal="center"/>
      <protection/>
    </xf>
    <xf numFmtId="164" fontId="16" fillId="56" borderId="34" xfId="91" applyFont="1" applyFill="1" applyBorder="1" applyAlignment="1" applyProtection="1">
      <alignment horizontal="center"/>
      <protection/>
    </xf>
    <xf numFmtId="164" fontId="16" fillId="0" borderId="35" xfId="91" applyFont="1" applyBorder="1" applyProtection="1">
      <alignment/>
      <protection/>
    </xf>
    <xf numFmtId="164" fontId="16" fillId="0" borderId="34" xfId="91" applyFont="1" applyBorder="1" applyProtection="1">
      <alignment/>
      <protection/>
    </xf>
    <xf numFmtId="164" fontId="17" fillId="0" borderId="36" xfId="91" applyFont="1" applyBorder="1" applyAlignment="1" applyProtection="1">
      <alignment horizontal="center"/>
      <protection/>
    </xf>
    <xf numFmtId="164" fontId="17" fillId="0" borderId="37" xfId="91" applyFont="1" applyBorder="1" applyAlignment="1" applyProtection="1">
      <alignment horizontal="center"/>
      <protection/>
    </xf>
    <xf numFmtId="164" fontId="16" fillId="0" borderId="38" xfId="91" applyFont="1" applyBorder="1" applyAlignment="1" applyProtection="1">
      <alignment horizontal="right"/>
      <protection/>
    </xf>
    <xf numFmtId="164" fontId="16" fillId="0" borderId="39" xfId="91" applyFont="1" applyBorder="1" applyAlignment="1" applyProtection="1">
      <alignment horizontal="center"/>
      <protection/>
    </xf>
    <xf numFmtId="164" fontId="15" fillId="0" borderId="40" xfId="91" applyFont="1" applyBorder="1" applyAlignment="1" applyProtection="1">
      <alignment horizontal="center"/>
      <protection/>
    </xf>
    <xf numFmtId="164" fontId="14" fillId="55" borderId="41" xfId="91" applyFont="1" applyFill="1" applyBorder="1" applyAlignment="1" applyProtection="1">
      <alignment horizontal="left"/>
      <protection locked="0"/>
    </xf>
    <xf numFmtId="164" fontId="16" fillId="0" borderId="42" xfId="91" applyFont="1" applyBorder="1" applyProtection="1">
      <alignment/>
      <protection/>
    </xf>
    <xf numFmtId="164" fontId="16" fillId="0" borderId="41" xfId="91" applyFont="1" applyBorder="1" applyProtection="1">
      <alignment/>
      <protection/>
    </xf>
    <xf numFmtId="164" fontId="16" fillId="56" borderId="42" xfId="91" applyFont="1" applyFill="1" applyBorder="1" applyAlignment="1" applyProtection="1">
      <alignment horizontal="center"/>
      <protection/>
    </xf>
    <xf numFmtId="164" fontId="16" fillId="56" borderId="41" xfId="91" applyFont="1" applyFill="1" applyBorder="1" applyAlignment="1" applyProtection="1">
      <alignment horizontal="center"/>
      <protection/>
    </xf>
    <xf numFmtId="164" fontId="15" fillId="0" borderId="43" xfId="91" applyFont="1" applyBorder="1" applyAlignment="1" applyProtection="1">
      <alignment horizontal="center"/>
      <protection/>
    </xf>
    <xf numFmtId="164" fontId="14" fillId="55" borderId="44" xfId="91" applyFont="1" applyFill="1" applyBorder="1" applyAlignment="1" applyProtection="1">
      <alignment horizontal="left" indent="1"/>
      <protection locked="0"/>
    </xf>
    <xf numFmtId="164" fontId="14" fillId="55" borderId="45" xfId="91" applyFont="1" applyFill="1" applyBorder="1" applyAlignment="1" applyProtection="1">
      <alignment horizontal="left"/>
      <protection locked="0"/>
    </xf>
    <xf numFmtId="164" fontId="16" fillId="0" borderId="46" xfId="91" applyFont="1" applyBorder="1" applyProtection="1">
      <alignment/>
      <protection/>
    </xf>
    <xf numFmtId="164" fontId="16" fillId="0" borderId="45" xfId="91" applyFont="1" applyBorder="1" applyProtection="1">
      <alignment/>
      <protection/>
    </xf>
    <xf numFmtId="164" fontId="16" fillId="56" borderId="46" xfId="91" applyFont="1" applyFill="1" applyBorder="1" applyAlignment="1" applyProtection="1">
      <alignment horizontal="center"/>
      <protection/>
    </xf>
    <xf numFmtId="164" fontId="16" fillId="56" borderId="45" xfId="91" applyFont="1" applyFill="1" applyBorder="1" applyAlignment="1" applyProtection="1">
      <alignment horizontal="center"/>
      <protection/>
    </xf>
    <xf numFmtId="164" fontId="17" fillId="0" borderId="47" xfId="91" applyFont="1" applyBorder="1" applyAlignment="1" applyProtection="1">
      <alignment horizontal="center"/>
      <protection/>
    </xf>
    <xf numFmtId="164" fontId="17" fillId="0" borderId="48" xfId="91" applyFont="1" applyBorder="1" applyAlignment="1" applyProtection="1">
      <alignment horizontal="center"/>
      <protection/>
    </xf>
    <xf numFmtId="164" fontId="16" fillId="0" borderId="49" xfId="91" applyFont="1" applyBorder="1" applyAlignment="1" applyProtection="1">
      <alignment horizontal="right"/>
      <protection/>
    </xf>
    <xf numFmtId="164" fontId="16" fillId="0" borderId="50" xfId="9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" fillId="0" borderId="26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center"/>
      <protection/>
    </xf>
    <xf numFmtId="0" fontId="8" fillId="55" borderId="37" xfId="0" applyFont="1" applyFill="1" applyBorder="1" applyAlignment="1">
      <alignment horizontal="left" indent="1"/>
    </xf>
    <xf numFmtId="0" fontId="8" fillId="55" borderId="34" xfId="0" applyFont="1" applyFill="1" applyBorder="1" applyAlignment="1">
      <alignment/>
    </xf>
    <xf numFmtId="0" fontId="16" fillId="56" borderId="35" xfId="0" applyFont="1" applyFill="1" applyBorder="1" applyAlignment="1" applyProtection="1">
      <alignment horizontal="center"/>
      <protection/>
    </xf>
    <xf numFmtId="0" fontId="16" fillId="56" borderId="34" xfId="0" applyFont="1" applyFill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 horizontal="center"/>
      <protection/>
    </xf>
    <xf numFmtId="164" fontId="16" fillId="0" borderId="34" xfId="0" applyNumberFormat="1" applyFont="1" applyBorder="1" applyAlignment="1" applyProtection="1">
      <alignment horizontal="center"/>
      <protection/>
    </xf>
    <xf numFmtId="0" fontId="16" fillId="0" borderId="51" xfId="0" applyFont="1" applyBorder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164" fontId="16" fillId="0" borderId="35" xfId="0" applyNumberFormat="1" applyFont="1" applyBorder="1" applyAlignment="1" applyProtection="1">
      <alignment horizontal="center"/>
      <protection/>
    </xf>
    <xf numFmtId="0" fontId="16" fillId="0" borderId="41" xfId="0" applyFont="1" applyBorder="1" applyAlignment="1" applyProtection="1">
      <alignment horizontal="center"/>
      <protection/>
    </xf>
    <xf numFmtId="0" fontId="16" fillId="56" borderId="42" xfId="0" applyFont="1" applyFill="1" applyBorder="1" applyAlignment="1" applyProtection="1">
      <alignment horizontal="center"/>
      <protection/>
    </xf>
    <xf numFmtId="0" fontId="16" fillId="56" borderId="41" xfId="0" applyFont="1" applyFill="1" applyBorder="1" applyAlignment="1" applyProtection="1">
      <alignment horizontal="center"/>
      <protection/>
    </xf>
    <xf numFmtId="0" fontId="16" fillId="0" borderId="42" xfId="0" applyFont="1" applyBorder="1" applyAlignment="1" applyProtection="1">
      <alignment horizontal="center"/>
      <protection/>
    </xf>
    <xf numFmtId="164" fontId="16" fillId="0" borderId="41" xfId="0" applyNumberFormat="1" applyFont="1" applyBorder="1" applyAlignment="1" applyProtection="1">
      <alignment horizontal="center"/>
      <protection/>
    </xf>
    <xf numFmtId="164" fontId="16" fillId="0" borderId="42" xfId="0" applyNumberFormat="1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/>
      <protection/>
    </xf>
    <xf numFmtId="0" fontId="8" fillId="55" borderId="48" xfId="0" applyFont="1" applyFill="1" applyBorder="1" applyAlignment="1">
      <alignment horizontal="left" indent="1"/>
    </xf>
    <xf numFmtId="0" fontId="8" fillId="55" borderId="52" xfId="0" applyFont="1" applyFill="1" applyBorder="1" applyAlignment="1">
      <alignment/>
    </xf>
    <xf numFmtId="164" fontId="16" fillId="0" borderId="53" xfId="0" applyNumberFormat="1" applyFont="1" applyBorder="1" applyAlignment="1" applyProtection="1">
      <alignment horizontal="center"/>
      <protection/>
    </xf>
    <xf numFmtId="0" fontId="16" fillId="0" borderId="52" xfId="0" applyFont="1" applyBorder="1" applyAlignment="1" applyProtection="1">
      <alignment horizontal="center"/>
      <protection/>
    </xf>
    <xf numFmtId="0" fontId="16" fillId="56" borderId="53" xfId="0" applyFont="1" applyFill="1" applyBorder="1" applyAlignment="1" applyProtection="1">
      <alignment horizontal="center"/>
      <protection/>
    </xf>
    <xf numFmtId="0" fontId="16" fillId="56" borderId="52" xfId="0" applyFont="1" applyFill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55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9" fillId="57" borderId="58" xfId="0" applyFont="1" applyFill="1" applyBorder="1" applyAlignment="1">
      <alignment/>
    </xf>
    <xf numFmtId="0" fontId="19" fillId="57" borderId="59" xfId="0" applyFont="1" applyFill="1" applyBorder="1" applyAlignment="1">
      <alignment/>
    </xf>
    <xf numFmtId="0" fontId="19" fillId="58" borderId="57" xfId="0" applyFont="1" applyFill="1" applyBorder="1" applyAlignment="1">
      <alignment horizontal="center"/>
    </xf>
    <xf numFmtId="164" fontId="15" fillId="0" borderId="60" xfId="91" applyFont="1" applyBorder="1" applyAlignment="1" applyProtection="1">
      <alignment horizontal="center"/>
      <protection/>
    </xf>
    <xf numFmtId="164" fontId="20" fillId="0" borderId="33" xfId="91" applyFont="1" applyBorder="1" applyProtection="1">
      <alignment/>
      <protection/>
    </xf>
    <xf numFmtId="164" fontId="4" fillId="0" borderId="33" xfId="91" applyFont="1" applyBorder="1" applyProtection="1">
      <alignment/>
      <protection/>
    </xf>
    <xf numFmtId="164" fontId="7" fillId="0" borderId="33" xfId="91" applyBorder="1">
      <alignment/>
      <protection/>
    </xf>
    <xf numFmtId="164" fontId="7" fillId="0" borderId="61" xfId="91" applyBorder="1">
      <alignment/>
      <protection/>
    </xf>
    <xf numFmtId="0" fontId="21" fillId="0" borderId="62" xfId="0" applyFont="1" applyBorder="1" applyAlignment="1">
      <alignment/>
    </xf>
    <xf numFmtId="0" fontId="19" fillId="59" borderId="0" xfId="0" applyFont="1" applyFill="1" applyAlignment="1">
      <alignment/>
    </xf>
    <xf numFmtId="0" fontId="19" fillId="59" borderId="57" xfId="0" applyFont="1" applyFill="1" applyBorder="1" applyAlignment="1">
      <alignment horizontal="center"/>
    </xf>
    <xf numFmtId="164" fontId="15" fillId="0" borderId="63" xfId="91" applyFont="1" applyBorder="1" applyAlignment="1" applyProtection="1">
      <alignment horizontal="center"/>
      <protection/>
    </xf>
    <xf numFmtId="164" fontId="22" fillId="0" borderId="64" xfId="91" applyFont="1" applyBorder="1" applyAlignment="1" applyProtection="1">
      <alignment horizontal="center"/>
      <protection/>
    </xf>
    <xf numFmtId="164" fontId="4" fillId="0" borderId="65" xfId="91" applyFont="1" applyBorder="1" applyProtection="1">
      <alignment/>
      <protection/>
    </xf>
    <xf numFmtId="164" fontId="4" fillId="0" borderId="66" xfId="91" applyFont="1" applyBorder="1" applyProtection="1">
      <alignment/>
      <protection/>
    </xf>
    <xf numFmtId="164" fontId="7" fillId="0" borderId="67" xfId="91" applyBorder="1">
      <alignment/>
      <protection/>
    </xf>
    <xf numFmtId="0" fontId="19" fillId="0" borderId="68" xfId="0" applyFont="1" applyBorder="1" applyAlignment="1">
      <alignment/>
    </xf>
    <xf numFmtId="0" fontId="19" fillId="0" borderId="57" xfId="0" applyFont="1" applyBorder="1" applyAlignment="1">
      <alignment horizontal="center"/>
    </xf>
    <xf numFmtId="164" fontId="14" fillId="0" borderId="69" xfId="91" applyFont="1" applyBorder="1" applyAlignment="1" applyProtection="1">
      <alignment horizontal="left" indent="1"/>
      <protection/>
    </xf>
    <xf numFmtId="164" fontId="14" fillId="0" borderId="70" xfId="91" applyFont="1" applyBorder="1" applyProtection="1">
      <alignment/>
      <protection/>
    </xf>
    <xf numFmtId="164" fontId="4" fillId="0" borderId="71" xfId="91" applyFont="1" applyBorder="1" applyProtection="1">
      <alignment/>
      <protection/>
    </xf>
    <xf numFmtId="164" fontId="2" fillId="0" borderId="36" xfId="91" applyFont="1" applyBorder="1" applyAlignment="1" applyProtection="1">
      <alignment horizontal="right"/>
      <protection/>
    </xf>
    <xf numFmtId="0" fontId="9" fillId="0" borderId="7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67" xfId="0" applyBorder="1" applyAlignment="1">
      <alignment/>
    </xf>
    <xf numFmtId="0" fontId="23" fillId="0" borderId="68" xfId="0" applyFont="1" applyBorder="1" applyAlignment="1">
      <alignment/>
    </xf>
    <xf numFmtId="0" fontId="23" fillId="0" borderId="57" xfId="0" applyFont="1" applyBorder="1" applyAlignment="1">
      <alignment/>
    </xf>
    <xf numFmtId="0" fontId="23" fillId="58" borderId="57" xfId="0" applyFont="1" applyFill="1" applyBorder="1" applyAlignment="1">
      <alignment horizontal="center"/>
    </xf>
    <xf numFmtId="0" fontId="19" fillId="59" borderId="74" xfId="0" applyFont="1" applyFill="1" applyBorder="1" applyAlignment="1">
      <alignment/>
    </xf>
    <xf numFmtId="0" fontId="19" fillId="0" borderId="75" xfId="0" applyFont="1" applyBorder="1" applyAlignment="1">
      <alignment/>
    </xf>
    <xf numFmtId="164" fontId="14" fillId="0" borderId="33" xfId="91" applyFont="1" applyBorder="1" applyProtection="1">
      <alignment/>
      <protection/>
    </xf>
    <xf numFmtId="164" fontId="4" fillId="0" borderId="76" xfId="91" applyFont="1" applyBorder="1" applyProtection="1">
      <alignment/>
      <protection/>
    </xf>
    <xf numFmtId="0" fontId="0" fillId="0" borderId="62" xfId="0" applyBorder="1" applyAlignment="1">
      <alignment/>
    </xf>
    <xf numFmtId="0" fontId="0" fillId="0" borderId="77" xfId="0" applyBorder="1" applyAlignment="1">
      <alignment/>
    </xf>
    <xf numFmtId="0" fontId="19" fillId="59" borderId="78" xfId="0" applyFont="1" applyFill="1" applyBorder="1" applyAlignment="1">
      <alignment/>
    </xf>
    <xf numFmtId="0" fontId="19" fillId="0" borderId="79" xfId="0" applyFont="1" applyBorder="1" applyAlignment="1">
      <alignment/>
    </xf>
    <xf numFmtId="164" fontId="14" fillId="0" borderId="64" xfId="91" applyFont="1" applyBorder="1" applyAlignment="1" applyProtection="1">
      <alignment horizontal="left" indent="1"/>
      <protection/>
    </xf>
    <xf numFmtId="164" fontId="14" fillId="0" borderId="65" xfId="91" applyFont="1" applyBorder="1" applyProtection="1">
      <alignment/>
      <protection/>
    </xf>
    <xf numFmtId="164" fontId="14" fillId="0" borderId="80" xfId="91" applyFont="1" applyBorder="1" applyAlignment="1" applyProtection="1">
      <alignment horizontal="left" indent="1"/>
      <protection/>
    </xf>
    <xf numFmtId="164" fontId="14" fillId="0" borderId="81" xfId="91" applyFont="1" applyBorder="1" applyProtection="1">
      <alignment/>
      <protection/>
    </xf>
    <xf numFmtId="164" fontId="4" fillId="0" borderId="24" xfId="91" applyFont="1" applyBorder="1" applyProtection="1">
      <alignment/>
      <protection/>
    </xf>
    <xf numFmtId="164" fontId="4" fillId="0" borderId="82" xfId="91" applyFont="1" applyBorder="1" applyProtection="1">
      <alignment/>
      <protection/>
    </xf>
    <xf numFmtId="164" fontId="2" fillId="0" borderId="83" xfId="91" applyFont="1" applyBorder="1" applyAlignment="1" applyProtection="1">
      <alignment horizontal="right"/>
      <protection/>
    </xf>
    <xf numFmtId="0" fontId="9" fillId="0" borderId="84" xfId="0" applyNumberFormat="1" applyFont="1" applyBorder="1" applyAlignment="1">
      <alignment horizontal="center"/>
    </xf>
    <xf numFmtId="0" fontId="0" fillId="0" borderId="80" xfId="0" applyBorder="1" applyAlignment="1">
      <alignment/>
    </xf>
    <xf numFmtId="0" fontId="0" fillId="0" borderId="85" xfId="0" applyBorder="1" applyAlignment="1">
      <alignment/>
    </xf>
    <xf numFmtId="0" fontId="19" fillId="59" borderId="86" xfId="0" applyFont="1" applyFill="1" applyBorder="1" applyAlignment="1">
      <alignment/>
    </xf>
    <xf numFmtId="0" fontId="19" fillId="0" borderId="87" xfId="0" applyFon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164" fontId="15" fillId="0" borderId="0" xfId="9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0" fillId="0" borderId="33" xfId="0" applyFont="1" applyBorder="1" applyAlignment="1" applyProtection="1">
      <alignment/>
      <protection/>
    </xf>
    <xf numFmtId="0" fontId="0" fillId="0" borderId="33" xfId="0" applyBorder="1" applyAlignment="1">
      <alignment/>
    </xf>
    <xf numFmtId="0" fontId="8" fillId="0" borderId="60" xfId="0" applyFont="1" applyBorder="1" applyAlignment="1">
      <alignment/>
    </xf>
    <xf numFmtId="0" fontId="8" fillId="0" borderId="90" xfId="0" applyFont="1" applyBorder="1" applyAlignment="1">
      <alignment/>
    </xf>
    <xf numFmtId="0" fontId="19" fillId="59" borderId="0" xfId="0" applyFont="1" applyFill="1" applyBorder="1" applyAlignment="1">
      <alignment/>
    </xf>
    <xf numFmtId="0" fontId="4" fillId="0" borderId="91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/>
      <protection/>
    </xf>
    <xf numFmtId="0" fontId="0" fillId="0" borderId="92" xfId="0" applyBorder="1" applyAlignment="1">
      <alignment/>
    </xf>
    <xf numFmtId="0" fontId="0" fillId="0" borderId="60" xfId="0" applyBorder="1" applyAlignment="1">
      <alignment/>
    </xf>
    <xf numFmtId="0" fontId="19" fillId="0" borderId="93" xfId="0" applyFont="1" applyBorder="1" applyAlignment="1">
      <alignment horizontal="center"/>
    </xf>
    <xf numFmtId="164" fontId="14" fillId="0" borderId="94" xfId="91" applyFont="1" applyBorder="1" applyAlignment="1" applyProtection="1">
      <alignment horizontal="left" indent="1"/>
      <protection/>
    </xf>
    <xf numFmtId="0" fontId="22" fillId="0" borderId="33" xfId="0" applyFont="1" applyBorder="1" applyAlignment="1" applyProtection="1">
      <alignment/>
      <protection/>
    </xf>
    <xf numFmtId="0" fontId="22" fillId="0" borderId="71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/>
    </xf>
    <xf numFmtId="164" fontId="9" fillId="0" borderId="72" xfId="0" applyNumberFormat="1" applyFont="1" applyBorder="1" applyAlignment="1">
      <alignment horizontal="center"/>
    </xf>
    <xf numFmtId="0" fontId="23" fillId="0" borderId="95" xfId="0" applyFont="1" applyBorder="1" applyAlignment="1">
      <alignment/>
    </xf>
    <xf numFmtId="0" fontId="23" fillId="0" borderId="96" xfId="0" applyFont="1" applyBorder="1" applyAlignment="1">
      <alignment/>
    </xf>
    <xf numFmtId="0" fontId="19" fillId="0" borderId="97" xfId="0" applyFont="1" applyFill="1" applyBorder="1" applyAlignment="1">
      <alignment/>
    </xf>
    <xf numFmtId="0" fontId="22" fillId="0" borderId="76" xfId="0" applyFont="1" applyBorder="1" applyAlignment="1" applyProtection="1">
      <alignment/>
      <protection/>
    </xf>
    <xf numFmtId="0" fontId="23" fillId="0" borderId="98" xfId="0" applyFont="1" applyBorder="1" applyAlignment="1">
      <alignment/>
    </xf>
    <xf numFmtId="0" fontId="23" fillId="0" borderId="99" xfId="0" applyFont="1" applyBorder="1" applyAlignment="1">
      <alignment/>
    </xf>
    <xf numFmtId="0" fontId="19" fillId="0" borderId="100" xfId="0" applyFont="1" applyFill="1" applyBorder="1" applyAlignment="1">
      <alignment/>
    </xf>
    <xf numFmtId="164" fontId="14" fillId="0" borderId="101" xfId="91" applyFont="1" applyBorder="1" applyAlignment="1" applyProtection="1">
      <alignment horizontal="left" indent="1"/>
      <protection/>
    </xf>
    <xf numFmtId="164" fontId="14" fillId="0" borderId="102" xfId="91" applyFont="1" applyBorder="1" applyProtection="1">
      <alignment/>
      <protection/>
    </xf>
    <xf numFmtId="0" fontId="22" fillId="0" borderId="102" xfId="0" applyFont="1" applyBorder="1" applyAlignment="1" applyProtection="1">
      <alignment/>
      <protection/>
    </xf>
    <xf numFmtId="0" fontId="22" fillId="0" borderId="103" xfId="0" applyFont="1" applyBorder="1" applyAlignment="1" applyProtection="1">
      <alignment/>
      <protection/>
    </xf>
    <xf numFmtId="0" fontId="22" fillId="0" borderId="81" xfId="0" applyFont="1" applyBorder="1" applyAlignment="1" applyProtection="1">
      <alignment/>
      <protection/>
    </xf>
    <xf numFmtId="0" fontId="22" fillId="0" borderId="82" xfId="0" applyFont="1" applyBorder="1" applyAlignment="1" applyProtection="1">
      <alignment/>
      <protection/>
    </xf>
    <xf numFmtId="0" fontId="2" fillId="0" borderId="83" xfId="0" applyFont="1" applyBorder="1" applyAlignment="1" applyProtection="1">
      <alignment horizontal="center"/>
      <protection/>
    </xf>
    <xf numFmtId="164" fontId="9" fillId="0" borderId="84" xfId="0" applyNumberFormat="1" applyFont="1" applyBorder="1" applyAlignment="1">
      <alignment horizontal="center"/>
    </xf>
    <xf numFmtId="0" fontId="0" fillId="0" borderId="81" xfId="0" applyBorder="1" applyAlignment="1">
      <alignment/>
    </xf>
    <xf numFmtId="0" fontId="23" fillId="0" borderId="104" xfId="0" applyFont="1" applyBorder="1" applyAlignment="1">
      <alignment/>
    </xf>
    <xf numFmtId="0" fontId="23" fillId="0" borderId="105" xfId="0" applyFont="1" applyBorder="1" applyAlignment="1">
      <alignment/>
    </xf>
    <xf numFmtId="0" fontId="19" fillId="0" borderId="106" xfId="0" applyFont="1" applyFill="1" applyBorder="1" applyAlignment="1">
      <alignment/>
    </xf>
    <xf numFmtId="0" fontId="19" fillId="0" borderId="57" xfId="0" applyFont="1" applyBorder="1" applyAlignment="1">
      <alignment horizontal="left"/>
    </xf>
    <xf numFmtId="0" fontId="19" fillId="0" borderId="107" xfId="0" applyFont="1" applyBorder="1" applyAlignment="1">
      <alignment horizontal="left"/>
    </xf>
    <xf numFmtId="0" fontId="8" fillId="0" borderId="57" xfId="0" applyFont="1" applyBorder="1" applyAlignment="1">
      <alignment/>
    </xf>
    <xf numFmtId="164" fontId="19" fillId="57" borderId="108" xfId="0" applyNumberFormat="1" applyFont="1" applyFill="1" applyBorder="1" applyAlignment="1">
      <alignment/>
    </xf>
    <xf numFmtId="164" fontId="19" fillId="57" borderId="59" xfId="0" applyNumberFormat="1" applyFont="1" applyFill="1" applyBorder="1" applyAlignment="1">
      <alignment/>
    </xf>
    <xf numFmtId="49" fontId="6" fillId="0" borderId="109" xfId="92" applyNumberFormat="1" applyFont="1" applyFill="1" applyBorder="1" applyAlignment="1" applyProtection="1">
      <alignment horizontal="left"/>
      <protection/>
    </xf>
    <xf numFmtId="49" fontId="6" fillId="0" borderId="110" xfId="92" applyNumberFormat="1" applyFont="1" applyFill="1" applyBorder="1" applyAlignment="1" applyProtection="1">
      <alignment horizontal="left"/>
      <protection/>
    </xf>
    <xf numFmtId="49" fontId="6" fillId="0" borderId="111" xfId="92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" fillId="0" borderId="20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64" fontId="15" fillId="0" borderId="0" xfId="91" applyFont="1" applyBorder="1" applyAlignment="1" applyProtection="1" quotePrefix="1">
      <alignment horizontal="center"/>
      <protection/>
    </xf>
    <xf numFmtId="164" fontId="15" fillId="0" borderId="81" xfId="91" applyFont="1" applyBorder="1" applyAlignment="1" applyProtection="1" quotePrefix="1">
      <alignment horizontal="center"/>
      <protection/>
    </xf>
    <xf numFmtId="164" fontId="14" fillId="0" borderId="112" xfId="91" applyFont="1" applyBorder="1" applyAlignment="1" applyProtection="1">
      <alignment horizontal="left" indent="1"/>
      <protection/>
    </xf>
    <xf numFmtId="164" fontId="14" fillId="0" borderId="113" xfId="91" applyFont="1" applyBorder="1" applyAlignment="1" applyProtection="1">
      <alignment horizontal="left" indent="1"/>
      <protection/>
    </xf>
    <xf numFmtId="164" fontId="15" fillId="0" borderId="114" xfId="91" applyFont="1" applyBorder="1" applyAlignment="1" applyProtection="1">
      <alignment horizontal="center"/>
      <protection/>
    </xf>
    <xf numFmtId="164" fontId="15" fillId="0" borderId="115" xfId="91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76" xfId="0" applyFont="1" applyBorder="1" applyAlignment="1" applyProtection="1">
      <alignment horizontal="center"/>
      <protection/>
    </xf>
    <xf numFmtId="0" fontId="15" fillId="0" borderId="11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15" fillId="0" borderId="81" xfId="0" applyFont="1" applyBorder="1" applyAlignment="1" applyProtection="1" quotePrefix="1">
      <alignment horizontal="center"/>
      <protection/>
    </xf>
    <xf numFmtId="164" fontId="14" fillId="0" borderId="117" xfId="91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64" fontId="11" fillId="0" borderId="30" xfId="91" applyFont="1" applyBorder="1" applyAlignment="1">
      <alignment horizontal="center"/>
      <protection/>
    </xf>
    <xf numFmtId="164" fontId="14" fillId="55" borderId="0" xfId="91" applyFont="1" applyFill="1" applyBorder="1" applyAlignment="1" applyProtection="1">
      <alignment horizontal="left" indent="1"/>
      <protection locked="0"/>
    </xf>
    <xf numFmtId="0" fontId="0" fillId="0" borderId="90" xfId="0" applyBorder="1" applyAlignment="1">
      <alignment horizontal="center"/>
    </xf>
    <xf numFmtId="164" fontId="14" fillId="55" borderId="0" xfId="91" applyFont="1" applyFill="1" applyBorder="1" applyAlignment="1" applyProtection="1">
      <alignment horizontal="left"/>
      <protection locked="0"/>
    </xf>
    <xf numFmtId="20" fontId="0" fillId="0" borderId="88" xfId="0" applyNumberFormat="1" applyBorder="1" applyAlignment="1">
      <alignment horizontal="center"/>
    </xf>
    <xf numFmtId="0" fontId="0" fillId="0" borderId="90" xfId="0" applyFont="1" applyBorder="1" applyAlignment="1">
      <alignment horizontal="center"/>
    </xf>
    <xf numFmtId="49" fontId="6" fillId="0" borderId="118" xfId="92" applyNumberFormat="1" applyFont="1" applyFill="1" applyBorder="1" applyAlignment="1" applyProtection="1">
      <alignment horizontal="right"/>
      <protection/>
    </xf>
    <xf numFmtId="49" fontId="6" fillId="0" borderId="119" xfId="92" applyNumberFormat="1" applyFont="1" applyFill="1" applyBorder="1" applyAlignment="1" applyProtection="1">
      <alignment horizontal="right"/>
      <protection/>
    </xf>
    <xf numFmtId="49" fontId="6" fillId="0" borderId="120" xfId="92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9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121" xfId="0" applyFont="1" applyBorder="1" applyAlignment="1" applyProtection="1">
      <alignment/>
      <protection/>
    </xf>
    <xf numFmtId="0" fontId="0" fillId="0" borderId="121" xfId="0" applyBorder="1" applyAlignment="1">
      <alignment/>
    </xf>
    <xf numFmtId="0" fontId="0" fillId="0" borderId="121" xfId="0" applyBorder="1" applyAlignment="1" applyProtection="1">
      <alignment/>
      <protection/>
    </xf>
    <xf numFmtId="0" fontId="0" fillId="0" borderId="122" xfId="0" applyBorder="1" applyAlignment="1">
      <alignment/>
    </xf>
    <xf numFmtId="0" fontId="8" fillId="0" borderId="0" xfId="0" applyFont="1" applyAlignment="1">
      <alignment/>
    </xf>
    <xf numFmtId="0" fontId="4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9" fillId="0" borderId="37" xfId="0" applyFont="1" applyFill="1" applyBorder="1" applyAlignment="1" applyProtection="1">
      <alignment/>
      <protection/>
    </xf>
    <xf numFmtId="0" fontId="9" fillId="0" borderId="76" xfId="0" applyFont="1" applyFill="1" applyBorder="1" applyAlignment="1" applyProtection="1">
      <alignment/>
      <protection/>
    </xf>
    <xf numFmtId="0" fontId="0" fillId="0" borderId="123" xfId="0" applyBorder="1" applyAlignment="1">
      <alignment/>
    </xf>
    <xf numFmtId="0" fontId="43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0" fontId="8" fillId="0" borderId="76" xfId="0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/>
      <protection/>
    </xf>
    <xf numFmtId="0" fontId="0" fillId="0" borderId="124" xfId="0" applyBorder="1" applyAlignment="1">
      <alignment/>
    </xf>
    <xf numFmtId="2" fontId="8" fillId="0" borderId="125" xfId="0" applyNumberFormat="1" applyFont="1" applyFill="1" applyBorder="1" applyAlignment="1">
      <alignment horizontal="center" vertical="center"/>
    </xf>
    <xf numFmtId="0" fontId="9" fillId="0" borderId="126" xfId="0" applyFont="1" applyFill="1" applyBorder="1" applyAlignment="1" applyProtection="1">
      <alignment horizontal="left" vertical="center" indent="2"/>
      <protection locked="0"/>
    </xf>
    <xf numFmtId="0" fontId="8" fillId="0" borderId="127" xfId="0" applyFont="1" applyFill="1" applyBorder="1" applyAlignment="1">
      <alignment horizontal="center" vertical="center"/>
    </xf>
    <xf numFmtId="2" fontId="8" fillId="0" borderId="88" xfId="0" applyNumberFormat="1" applyFont="1" applyFill="1" applyBorder="1" applyAlignment="1">
      <alignment horizontal="center"/>
    </xf>
    <xf numFmtId="0" fontId="8" fillId="0" borderId="126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/>
    </xf>
    <xf numFmtId="2" fontId="8" fillId="0" borderId="128" xfId="0" applyNumberFormat="1" applyFont="1" applyFill="1" applyBorder="1" applyAlignment="1">
      <alignment horizontal="center"/>
    </xf>
    <xf numFmtId="0" fontId="8" fillId="0" borderId="129" xfId="0" applyFont="1" applyFill="1" applyBorder="1" applyAlignment="1">
      <alignment horizontal="center"/>
    </xf>
    <xf numFmtId="2" fontId="8" fillId="0" borderId="57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3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8" fillId="0" borderId="125" xfId="0" applyNumberFormat="1" applyFont="1" applyFill="1" applyBorder="1" applyAlignment="1">
      <alignment horizontal="center"/>
    </xf>
    <xf numFmtId="0" fontId="8" fillId="0" borderId="127" xfId="0" applyFont="1" applyFill="1" applyBorder="1" applyAlignment="1">
      <alignment horizontal="center"/>
    </xf>
    <xf numFmtId="0" fontId="4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127" xfId="0" applyFont="1" applyBorder="1" applyAlignment="1" applyProtection="1">
      <alignment horizontal="center"/>
      <protection/>
    </xf>
    <xf numFmtId="0" fontId="42" fillId="0" borderId="127" xfId="0" applyFont="1" applyBorder="1" applyAlignment="1" applyProtection="1">
      <alignment horizontal="center"/>
      <protection/>
    </xf>
    <xf numFmtId="0" fontId="42" fillId="0" borderId="131" xfId="0" applyFont="1" applyBorder="1" applyAlignment="1" applyProtection="1">
      <alignment horizontal="center"/>
      <protection/>
    </xf>
    <xf numFmtId="0" fontId="19" fillId="0" borderId="76" xfId="0" applyFont="1" applyBorder="1" applyAlignment="1" applyProtection="1">
      <alignment/>
      <protection/>
    </xf>
    <xf numFmtId="0" fontId="19" fillId="0" borderId="76" xfId="0" applyNumberFormat="1" applyFont="1" applyBorder="1" applyAlignment="1" applyProtection="1">
      <alignment/>
      <protection/>
    </xf>
    <xf numFmtId="0" fontId="19" fillId="0" borderId="126" xfId="0" applyFont="1" applyBorder="1" applyAlignment="1" applyProtection="1">
      <alignment/>
      <protection/>
    </xf>
    <xf numFmtId="164" fontId="8" fillId="55" borderId="127" xfId="0" applyNumberFormat="1" applyFont="1" applyFill="1" applyBorder="1" applyAlignment="1" applyProtection="1">
      <alignment horizontal="center"/>
      <protection locked="0"/>
    </xf>
    <xf numFmtId="0" fontId="8" fillId="0" borderId="73" xfId="0" applyFont="1" applyBorder="1" applyAlignment="1" applyProtection="1">
      <alignment horizontal="center"/>
      <protection/>
    </xf>
    <xf numFmtId="0" fontId="8" fillId="0" borderId="132" xfId="0" applyNumberFormat="1" applyFont="1" applyBorder="1" applyAlignment="1">
      <alignment horizontal="center"/>
    </xf>
    <xf numFmtId="0" fontId="42" fillId="0" borderId="36" xfId="0" applyFont="1" applyFill="1" applyBorder="1" applyAlignment="1" applyProtection="1">
      <alignment horizontal="center"/>
      <protection/>
    </xf>
    <xf numFmtId="0" fontId="42" fillId="0" borderId="133" xfId="0" applyFont="1" applyFill="1" applyBorder="1" applyAlignment="1" applyProtection="1">
      <alignment horizontal="center"/>
      <protection/>
    </xf>
    <xf numFmtId="164" fontId="8" fillId="55" borderId="129" xfId="0" applyNumberFormat="1" applyFont="1" applyFill="1" applyBorder="1" applyAlignment="1" applyProtection="1">
      <alignment horizontal="center"/>
      <protection locked="0"/>
    </xf>
    <xf numFmtId="0" fontId="23" fillId="0" borderId="134" xfId="0" applyFont="1" applyBorder="1" applyAlignment="1">
      <alignment horizontal="center"/>
    </xf>
    <xf numFmtId="0" fontId="19" fillId="0" borderId="135" xfId="0" applyNumberFormat="1" applyFont="1" applyBorder="1" applyAlignment="1" applyProtection="1">
      <alignment horizontal="left"/>
      <protection/>
    </xf>
    <xf numFmtId="0" fontId="19" fillId="0" borderId="76" xfId="0" applyNumberFormat="1" applyFont="1" applyBorder="1" applyAlignment="1" applyProtection="1">
      <alignment horizontal="left"/>
      <protection/>
    </xf>
    <xf numFmtId="0" fontId="0" fillId="0" borderId="92" xfId="0" applyNumberFormat="1" applyBorder="1" applyAlignment="1" applyProtection="1">
      <alignment horizontal="left"/>
      <protection/>
    </xf>
    <xf numFmtId="164" fontId="8" fillId="55" borderId="127" xfId="0" applyNumberFormat="1" applyFont="1" applyFill="1" applyBorder="1" applyAlignment="1" applyProtection="1">
      <alignment horizontal="center" vertical="center"/>
      <protection locked="0"/>
    </xf>
    <xf numFmtId="164" fontId="8" fillId="55" borderId="136" xfId="0" applyNumberFormat="1" applyFont="1" applyFill="1" applyBorder="1" applyAlignment="1" applyProtection="1">
      <alignment horizontal="center" vertical="center"/>
      <protection locked="0"/>
    </xf>
    <xf numFmtId="164" fontId="8" fillId="55" borderId="129" xfId="0" applyNumberFormat="1" applyFont="1" applyFill="1" applyBorder="1" applyAlignment="1" applyProtection="1">
      <alignment horizontal="center" vertical="center"/>
      <protection locked="0"/>
    </xf>
    <xf numFmtId="164" fontId="8" fillId="55" borderId="137" xfId="0" applyNumberFormat="1" applyFont="1" applyFill="1" applyBorder="1" applyAlignment="1" applyProtection="1">
      <alignment horizontal="center"/>
      <protection locked="0"/>
    </xf>
    <xf numFmtId="164" fontId="8" fillId="55" borderId="127" xfId="0" applyNumberFormat="1" applyFont="1" applyFill="1" applyBorder="1" applyAlignment="1" applyProtection="1" quotePrefix="1">
      <alignment horizontal="center"/>
      <protection locked="0"/>
    </xf>
    <xf numFmtId="0" fontId="8" fillId="0" borderId="138" xfId="0" applyNumberFormat="1" applyFont="1" applyBorder="1" applyAlignment="1">
      <alignment horizontal="center"/>
    </xf>
    <xf numFmtId="0" fontId="42" fillId="0" borderId="37" xfId="0" applyFont="1" applyBorder="1" applyAlignment="1" applyProtection="1">
      <alignment/>
      <protection/>
    </xf>
    <xf numFmtId="0" fontId="0" fillId="0" borderId="76" xfId="0" applyBorder="1" applyAlignment="1">
      <alignment/>
    </xf>
    <xf numFmtId="0" fontId="9" fillId="0" borderId="108" xfId="0" applyFont="1" applyFill="1" applyBorder="1" applyAlignment="1" applyProtection="1">
      <alignment horizontal="center"/>
      <protection/>
    </xf>
    <xf numFmtId="0" fontId="9" fillId="0" borderId="139" xfId="0" applyFont="1" applyFill="1" applyBorder="1" applyAlignment="1" applyProtection="1">
      <alignment horizontal="center"/>
      <protection/>
    </xf>
    <xf numFmtId="0" fontId="9" fillId="60" borderId="140" xfId="0" applyFont="1" applyFill="1" applyBorder="1" applyAlignment="1" applyProtection="1">
      <alignment horizontal="center"/>
      <protection/>
    </xf>
    <xf numFmtId="0" fontId="9" fillId="60" borderId="141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2" xfId="0" applyFill="1" applyBorder="1" applyAlignment="1" applyProtection="1">
      <alignment/>
      <protection locked="0"/>
    </xf>
    <xf numFmtId="0" fontId="46" fillId="0" borderId="143" xfId="0" applyFont="1" applyFill="1" applyBorder="1" applyAlignment="1" applyProtection="1">
      <alignment horizontal="left" vertical="center" indent="2"/>
      <protection locked="0"/>
    </xf>
    <xf numFmtId="0" fontId="0" fillId="0" borderId="144" xfId="0" applyBorder="1" applyAlignment="1">
      <alignment/>
    </xf>
    <xf numFmtId="0" fontId="45" fillId="0" borderId="0" xfId="0" applyFont="1" applyBorder="1" applyAlignment="1">
      <alignment horizontal="left"/>
    </xf>
    <xf numFmtId="0" fontId="71" fillId="0" borderId="0" xfId="0" applyFont="1" applyAlignment="1">
      <alignment/>
    </xf>
    <xf numFmtId="0" fontId="0" fillId="0" borderId="145" xfId="0" applyBorder="1" applyAlignment="1">
      <alignment/>
    </xf>
    <xf numFmtId="0" fontId="9" fillId="0" borderId="146" xfId="0" applyFont="1" applyBorder="1" applyAlignment="1" applyProtection="1">
      <alignment/>
      <protection/>
    </xf>
    <xf numFmtId="0" fontId="0" fillId="0" borderId="146" xfId="0" applyBorder="1" applyAlignment="1">
      <alignment/>
    </xf>
    <xf numFmtId="0" fontId="0" fillId="0" borderId="146" xfId="0" applyBorder="1" applyAlignment="1" applyProtection="1">
      <alignment/>
      <protection/>
    </xf>
    <xf numFmtId="0" fontId="0" fillId="0" borderId="147" xfId="0" applyBorder="1" applyAlignment="1">
      <alignment/>
    </xf>
    <xf numFmtId="0" fontId="47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148" xfId="0" applyFont="1" applyFill="1" applyBorder="1" applyAlignment="1">
      <alignment horizontal="center"/>
    </xf>
    <xf numFmtId="0" fontId="19" fillId="0" borderId="142" xfId="0" applyFont="1" applyBorder="1" applyAlignment="1">
      <alignment/>
    </xf>
    <xf numFmtId="0" fontId="0" fillId="0" borderId="142" xfId="0" applyBorder="1" applyAlignment="1" applyProtection="1">
      <alignment/>
      <protection/>
    </xf>
    <xf numFmtId="0" fontId="0" fillId="0" borderId="142" xfId="0" applyBorder="1" applyAlignment="1">
      <alignment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2" fontId="19" fillId="0" borderId="151" xfId="0" applyNumberFormat="1" applyFont="1" applyFill="1" applyBorder="1" applyAlignment="1">
      <alignment horizontal="center" vertical="center"/>
    </xf>
    <xf numFmtId="0" fontId="9" fillId="0" borderId="152" xfId="0" applyFont="1" applyFill="1" applyBorder="1" applyAlignment="1" applyProtection="1">
      <alignment horizontal="left" vertical="center" indent="2"/>
      <protection locked="0"/>
    </xf>
    <xf numFmtId="2" fontId="19" fillId="0" borderId="153" xfId="0" applyNumberFormat="1" applyFont="1" applyFill="1" applyBorder="1" applyAlignment="1">
      <alignment horizontal="center" vertical="center"/>
    </xf>
    <xf numFmtId="2" fontId="47" fillId="0" borderId="88" xfId="0" applyNumberFormat="1" applyFont="1" applyFill="1" applyBorder="1" applyAlignment="1">
      <alignment horizontal="center"/>
    </xf>
    <xf numFmtId="0" fontId="8" fillId="0" borderId="152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 horizontal="center"/>
    </xf>
    <xf numFmtId="2" fontId="47" fillId="0" borderId="128" xfId="0" applyNumberFormat="1" applyFont="1" applyFill="1" applyBorder="1" applyAlignment="1">
      <alignment horizontal="center"/>
    </xf>
    <xf numFmtId="0" fontId="47" fillId="0" borderId="129" xfId="0" applyFont="1" applyFill="1" applyBorder="1" applyAlignment="1">
      <alignment horizontal="center"/>
    </xf>
    <xf numFmtId="0" fontId="47" fillId="0" borderId="127" xfId="0" applyFont="1" applyFill="1" applyBorder="1" applyAlignment="1">
      <alignment horizontal="center"/>
    </xf>
    <xf numFmtId="0" fontId="0" fillId="0" borderId="154" xfId="0" applyBorder="1" applyAlignment="1">
      <alignment/>
    </xf>
    <xf numFmtId="0" fontId="47" fillId="0" borderId="129" xfId="0" applyFont="1" applyBorder="1" applyAlignment="1" applyProtection="1">
      <alignment horizontal="center"/>
      <protection/>
    </xf>
    <xf numFmtId="0" fontId="47" fillId="0" borderId="155" xfId="0" applyFont="1" applyBorder="1" applyAlignment="1" applyProtection="1">
      <alignment horizontal="center"/>
      <protection/>
    </xf>
    <xf numFmtId="0" fontId="47" fillId="0" borderId="156" xfId="0" applyFont="1" applyBorder="1" applyAlignment="1">
      <alignment horizontal="center"/>
    </xf>
    <xf numFmtId="0" fontId="8" fillId="0" borderId="157" xfId="0" applyNumberFormat="1" applyFont="1" applyBorder="1" applyAlignment="1" applyProtection="1">
      <alignment/>
      <protection/>
    </xf>
    <xf numFmtId="164" fontId="8" fillId="55" borderId="158" xfId="0" applyNumberFormat="1" applyFont="1" applyFill="1" applyBorder="1" applyAlignment="1" applyProtection="1">
      <alignment horizontal="center"/>
      <protection locked="0"/>
    </xf>
    <xf numFmtId="164" fontId="8" fillId="55" borderId="158" xfId="0" applyNumberFormat="1" applyFont="1" applyFill="1" applyBorder="1" applyAlignment="1" applyProtection="1" quotePrefix="1">
      <alignment horizontal="center"/>
      <protection locked="0"/>
    </xf>
    <xf numFmtId="0" fontId="8" fillId="0" borderId="159" xfId="0" applyFont="1" applyBorder="1" applyAlignment="1" applyProtection="1">
      <alignment horizontal="center"/>
      <protection/>
    </xf>
    <xf numFmtId="0" fontId="8" fillId="0" borderId="160" xfId="0" applyNumberFormat="1" applyFont="1" applyBorder="1" applyAlignment="1">
      <alignment horizontal="center"/>
    </xf>
    <xf numFmtId="0" fontId="42" fillId="0" borderId="161" xfId="0" applyFont="1" applyFill="1" applyBorder="1" applyAlignment="1" applyProtection="1">
      <alignment horizontal="center"/>
      <protection/>
    </xf>
    <xf numFmtId="0" fontId="42" fillId="0" borderId="162" xfId="0" applyFont="1" applyFill="1" applyBorder="1" applyAlignment="1" applyProtection="1">
      <alignment horizontal="center"/>
      <protection/>
    </xf>
    <xf numFmtId="0" fontId="47" fillId="0" borderId="57" xfId="0" applyFont="1" applyBorder="1" applyAlignment="1">
      <alignment horizontal="center"/>
    </xf>
    <xf numFmtId="0" fontId="8" fillId="0" borderId="76" xfId="0" applyNumberFormat="1" applyFont="1" applyBorder="1" applyAlignment="1" applyProtection="1">
      <alignment/>
      <protection/>
    </xf>
    <xf numFmtId="0" fontId="8" fillId="0" borderId="163" xfId="0" applyFont="1" applyBorder="1" applyAlignment="1" applyProtection="1">
      <alignment horizontal="center"/>
      <protection/>
    </xf>
    <xf numFmtId="0" fontId="8" fillId="0" borderId="164" xfId="0" applyNumberFormat="1" applyFont="1" applyBorder="1" applyAlignment="1">
      <alignment horizontal="center"/>
    </xf>
    <xf numFmtId="0" fontId="42" fillId="0" borderId="165" xfId="0" applyFont="1" applyFill="1" applyBorder="1" applyAlignment="1" applyProtection="1">
      <alignment horizontal="center"/>
      <protection/>
    </xf>
    <xf numFmtId="0" fontId="42" fillId="0" borderId="166" xfId="0" applyFont="1" applyFill="1" applyBorder="1" applyAlignment="1" applyProtection="1">
      <alignment horizontal="center"/>
      <protection/>
    </xf>
    <xf numFmtId="0" fontId="47" fillId="0" borderId="134" xfId="0" applyFont="1" applyBorder="1" applyAlignment="1">
      <alignment horizontal="center"/>
    </xf>
    <xf numFmtId="0" fontId="8" fillId="0" borderId="92" xfId="0" applyNumberFormat="1" applyFont="1" applyBorder="1" applyAlignment="1" applyProtection="1">
      <alignment/>
      <protection/>
    </xf>
    <xf numFmtId="164" fontId="8" fillId="55" borderId="136" xfId="0" applyNumberFormat="1" applyFont="1" applyFill="1" applyBorder="1" applyAlignment="1" applyProtection="1">
      <alignment horizontal="center"/>
      <protection locked="0"/>
    </xf>
    <xf numFmtId="0" fontId="8" fillId="0" borderId="167" xfId="0" applyNumberFormat="1" applyFont="1" applyBorder="1" applyAlignment="1">
      <alignment horizontal="center"/>
    </xf>
    <xf numFmtId="0" fontId="42" fillId="0" borderId="168" xfId="0" applyFont="1" applyFill="1" applyBorder="1" applyAlignment="1" applyProtection="1">
      <alignment horizontal="center"/>
      <protection/>
    </xf>
    <xf numFmtId="0" fontId="42" fillId="0" borderId="169" xfId="0" applyFont="1" applyFill="1" applyBorder="1" applyAlignment="1" applyProtection="1">
      <alignment horizontal="center"/>
      <protection/>
    </xf>
    <xf numFmtId="0" fontId="47" fillId="0" borderId="170" xfId="0" applyFont="1" applyBorder="1" applyAlignment="1">
      <alignment horizontal="center"/>
    </xf>
    <xf numFmtId="0" fontId="8" fillId="0" borderId="171" xfId="0" applyNumberFormat="1" applyFont="1" applyBorder="1" applyAlignment="1" applyProtection="1">
      <alignment/>
      <protection/>
    </xf>
    <xf numFmtId="164" fontId="8" fillId="55" borderId="172" xfId="0" applyNumberFormat="1" applyFont="1" applyFill="1" applyBorder="1" applyAlignment="1" applyProtection="1">
      <alignment horizontal="center"/>
      <protection locked="0"/>
    </xf>
    <xf numFmtId="164" fontId="8" fillId="55" borderId="173" xfId="0" applyNumberFormat="1" applyFont="1" applyFill="1" applyBorder="1" applyAlignment="1" applyProtection="1">
      <alignment horizontal="center"/>
      <protection locked="0"/>
    </xf>
    <xf numFmtId="0" fontId="47" fillId="0" borderId="174" xfId="0" applyFont="1" applyBorder="1" applyAlignment="1">
      <alignment horizontal="center"/>
    </xf>
    <xf numFmtId="0" fontId="8" fillId="0" borderId="102" xfId="0" applyNumberFormat="1" applyFont="1" applyBorder="1" applyAlignment="1" applyProtection="1">
      <alignment/>
      <protection/>
    </xf>
    <xf numFmtId="164" fontId="8" fillId="55" borderId="175" xfId="0" applyNumberFormat="1" applyFont="1" applyFill="1" applyBorder="1" applyAlignment="1" applyProtection="1">
      <alignment horizontal="center"/>
      <protection locked="0"/>
    </xf>
    <xf numFmtId="164" fontId="8" fillId="55" borderId="103" xfId="0" applyNumberFormat="1" applyFont="1" applyFill="1" applyBorder="1" applyAlignment="1" applyProtection="1">
      <alignment horizontal="center"/>
      <protection locked="0"/>
    </xf>
    <xf numFmtId="0" fontId="8" fillId="0" borderId="176" xfId="0" applyFont="1" applyBorder="1" applyAlignment="1" applyProtection="1">
      <alignment horizontal="center"/>
      <protection/>
    </xf>
    <xf numFmtId="0" fontId="8" fillId="0" borderId="177" xfId="0" applyNumberFormat="1" applyFont="1" applyBorder="1" applyAlignment="1">
      <alignment horizontal="center"/>
    </xf>
    <xf numFmtId="0" fontId="42" fillId="0" borderId="178" xfId="0" applyFont="1" applyFill="1" applyBorder="1" applyAlignment="1" applyProtection="1">
      <alignment horizontal="center"/>
      <protection/>
    </xf>
    <xf numFmtId="0" fontId="42" fillId="0" borderId="179" xfId="0" applyFont="1" applyFill="1" applyBorder="1" applyAlignment="1" applyProtection="1">
      <alignment horizontal="center"/>
      <protection/>
    </xf>
    <xf numFmtId="0" fontId="47" fillId="0" borderId="180" xfId="0" applyFont="1" applyBorder="1" applyAlignment="1">
      <alignment horizontal="center"/>
    </xf>
    <xf numFmtId="0" fontId="8" fillId="0" borderId="33" xfId="0" applyNumberFormat="1" applyFont="1" applyBorder="1" applyAlignment="1" applyProtection="1">
      <alignment/>
      <protection/>
    </xf>
    <xf numFmtId="0" fontId="8" fillId="0" borderId="71" xfId="0" applyFont="1" applyBorder="1" applyAlignment="1" applyProtection="1">
      <alignment/>
      <protection/>
    </xf>
    <xf numFmtId="164" fontId="8" fillId="55" borderId="137" xfId="0" applyNumberFormat="1" applyFont="1" applyFill="1" applyBorder="1" applyAlignment="1" applyProtection="1" quotePrefix="1">
      <alignment horizontal="center"/>
      <protection locked="0"/>
    </xf>
    <xf numFmtId="0" fontId="8" fillId="0" borderId="181" xfId="0" applyFont="1" applyBorder="1" applyAlignment="1" applyProtection="1">
      <alignment horizontal="center"/>
      <protection/>
    </xf>
    <xf numFmtId="0" fontId="8" fillId="0" borderId="182" xfId="0" applyNumberFormat="1" applyFont="1" applyBorder="1" applyAlignment="1">
      <alignment horizontal="center"/>
    </xf>
    <xf numFmtId="0" fontId="42" fillId="0" borderId="183" xfId="0" applyFont="1" applyFill="1" applyBorder="1" applyAlignment="1" applyProtection="1">
      <alignment horizontal="center"/>
      <protection/>
    </xf>
    <xf numFmtId="0" fontId="42" fillId="0" borderId="184" xfId="0" applyFont="1" applyFill="1" applyBorder="1" applyAlignment="1" applyProtection="1">
      <alignment horizontal="center"/>
      <protection/>
    </xf>
    <xf numFmtId="0" fontId="8" fillId="0" borderId="126" xfId="0" applyFont="1" applyBorder="1" applyAlignment="1" applyProtection="1">
      <alignment/>
      <protection/>
    </xf>
    <xf numFmtId="0" fontId="8" fillId="0" borderId="103" xfId="0" applyFont="1" applyBorder="1" applyAlignment="1" applyProtection="1">
      <alignment/>
      <protection/>
    </xf>
    <xf numFmtId="164" fontId="8" fillId="55" borderId="175" xfId="0" applyNumberFormat="1" applyFont="1" applyFill="1" applyBorder="1" applyAlignment="1" applyProtection="1" quotePrefix="1">
      <alignment horizontal="center"/>
      <protection locked="0"/>
    </xf>
    <xf numFmtId="0" fontId="8" fillId="0" borderId="185" xfId="0" applyFont="1" applyFill="1" applyBorder="1" applyAlignment="1" applyProtection="1">
      <alignment horizontal="center"/>
      <protection/>
    </xf>
    <xf numFmtId="0" fontId="8" fillId="0" borderId="186" xfId="0" applyFont="1" applyFill="1" applyBorder="1" applyAlignment="1" applyProtection="1">
      <alignment horizontal="center"/>
      <protection/>
    </xf>
    <xf numFmtId="0" fontId="9" fillId="61" borderId="187" xfId="0" applyFont="1" applyFill="1" applyBorder="1" applyAlignment="1" applyProtection="1">
      <alignment horizontal="center"/>
      <protection/>
    </xf>
    <xf numFmtId="0" fontId="9" fillId="61" borderId="188" xfId="0" applyFont="1" applyFill="1" applyBorder="1" applyAlignment="1" applyProtection="1">
      <alignment horizontal="center"/>
      <protection/>
    </xf>
    <xf numFmtId="0" fontId="0" fillId="0" borderId="154" xfId="0" applyBorder="1" applyAlignment="1" applyProtection="1">
      <alignment/>
      <protection/>
    </xf>
    <xf numFmtId="0" fontId="0" fillId="0" borderId="189" xfId="0" applyBorder="1" applyAlignment="1">
      <alignment/>
    </xf>
    <xf numFmtId="0" fontId="0" fillId="0" borderId="44" xfId="0" applyFill="1" applyBorder="1" applyAlignment="1" applyProtection="1">
      <alignment/>
      <protection locked="0"/>
    </xf>
    <xf numFmtId="0" fontId="46" fillId="0" borderId="190" xfId="0" applyFont="1" applyFill="1" applyBorder="1" applyAlignment="1" applyProtection="1">
      <alignment horizontal="left" vertical="center" indent="2"/>
      <protection locked="0"/>
    </xf>
    <xf numFmtId="0" fontId="46" fillId="0" borderId="191" xfId="0" applyFont="1" applyFill="1" applyBorder="1" applyAlignment="1" applyProtection="1">
      <alignment horizontal="left" vertical="center" indent="2"/>
      <protection locked="0"/>
    </xf>
    <xf numFmtId="164" fontId="15" fillId="0" borderId="192" xfId="91" applyFont="1" applyBorder="1" applyAlignment="1" applyProtection="1">
      <alignment horizontal="center"/>
      <protection/>
    </xf>
    <xf numFmtId="164" fontId="15" fillId="0" borderId="193" xfId="91" applyFont="1" applyBorder="1" applyAlignment="1" applyProtection="1" quotePrefix="1">
      <alignment horizontal="center"/>
      <protection/>
    </xf>
    <xf numFmtId="164" fontId="15" fillId="0" borderId="194" xfId="91" applyFont="1" applyBorder="1" applyAlignment="1" applyProtection="1" quotePrefix="1">
      <alignment horizontal="center"/>
      <protection/>
    </xf>
    <xf numFmtId="164" fontId="15" fillId="0" borderId="195" xfId="91" applyFont="1" applyBorder="1" applyAlignment="1" applyProtection="1" quotePrefix="1">
      <alignment horizontal="center"/>
      <protection/>
    </xf>
    <xf numFmtId="164" fontId="22" fillId="0" borderId="65" xfId="91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15" fillId="0" borderId="196" xfId="0" applyFont="1" applyBorder="1" applyAlignment="1" applyProtection="1" quotePrefix="1">
      <alignment horizontal="center"/>
      <protection/>
    </xf>
    <xf numFmtId="0" fontId="15" fillId="0" borderId="194" xfId="0" applyFont="1" applyBorder="1" applyAlignment="1" applyProtection="1" quotePrefix="1">
      <alignment horizontal="center"/>
      <protection/>
    </xf>
    <xf numFmtId="0" fontId="15" fillId="0" borderId="195" xfId="0" applyFont="1" applyBorder="1" applyAlignment="1" applyProtection="1" quotePrefix="1">
      <alignment horizontal="center"/>
      <protection/>
    </xf>
    <xf numFmtId="164" fontId="15" fillId="53" borderId="114" xfId="91" applyFont="1" applyFill="1" applyBorder="1" applyAlignment="1" applyProtection="1">
      <alignment horizontal="center"/>
      <protection locked="0"/>
    </xf>
    <xf numFmtId="164" fontId="15" fillId="53" borderId="115" xfId="91" applyFont="1" applyFill="1" applyBorder="1" applyAlignment="1" applyProtection="1">
      <alignment horizontal="center"/>
      <protection locked="0"/>
    </xf>
    <xf numFmtId="49" fontId="8" fillId="0" borderId="127" xfId="95" applyNumberFormat="1" applyFont="1" applyFill="1" applyBorder="1" applyAlignment="1" applyProtection="1">
      <alignment horizontal="left"/>
      <protection/>
    </xf>
    <xf numFmtId="49" fontId="8" fillId="59" borderId="127" xfId="95" applyNumberFormat="1" applyFont="1" applyFill="1" applyBorder="1" applyAlignment="1" applyProtection="1">
      <alignment horizontal="left"/>
      <protection/>
    </xf>
    <xf numFmtId="49" fontId="8" fillId="0" borderId="197" xfId="95" applyNumberFormat="1" applyFont="1" applyFill="1" applyBorder="1" applyAlignment="1" applyProtection="1">
      <alignment horizontal="left"/>
      <protection/>
    </xf>
    <xf numFmtId="49" fontId="8" fillId="0" borderId="198" xfId="95" applyNumberFormat="1" applyFont="1" applyFill="1" applyBorder="1" applyAlignment="1" applyProtection="1">
      <alignment horizontal="left"/>
      <protection/>
    </xf>
    <xf numFmtId="49" fontId="8" fillId="0" borderId="199" xfId="95" applyNumberFormat="1" applyFont="1" applyFill="1" applyBorder="1" applyAlignment="1" applyProtection="1">
      <alignment horizontal="left"/>
      <protection/>
    </xf>
    <xf numFmtId="49" fontId="8" fillId="59" borderId="200" xfId="95" applyNumberFormat="1" applyFont="1" applyFill="1" applyBorder="1" applyAlignment="1" applyProtection="1">
      <alignment horizontal="left"/>
      <protection/>
    </xf>
    <xf numFmtId="49" fontId="8" fillId="59" borderId="131" xfId="95" applyNumberFormat="1" applyFont="1" applyFill="1" applyBorder="1" applyAlignment="1" applyProtection="1">
      <alignment horizontal="left"/>
      <protection/>
    </xf>
    <xf numFmtId="49" fontId="8" fillId="0" borderId="200" xfId="95" applyNumberFormat="1" applyFont="1" applyFill="1" applyBorder="1" applyAlignment="1" applyProtection="1">
      <alignment horizontal="left"/>
      <protection/>
    </xf>
    <xf numFmtId="49" fontId="8" fillId="0" borderId="131" xfId="95" applyNumberFormat="1" applyFont="1" applyFill="1" applyBorder="1" applyAlignment="1" applyProtection="1">
      <alignment horizontal="left"/>
      <protection/>
    </xf>
    <xf numFmtId="49" fontId="8" fillId="0" borderId="201" xfId="95" applyNumberFormat="1" applyFont="1" applyFill="1" applyBorder="1" applyAlignment="1" applyProtection="1">
      <alignment horizontal="left"/>
      <protection/>
    </xf>
    <xf numFmtId="49" fontId="8" fillId="0" borderId="192" xfId="95" applyNumberFormat="1" applyFont="1" applyFill="1" applyBorder="1" applyAlignment="1" applyProtection="1">
      <alignment horizontal="left"/>
      <protection/>
    </xf>
    <xf numFmtId="49" fontId="8" fillId="0" borderId="202" xfId="95" applyNumberFormat="1" applyFont="1" applyFill="1" applyBorder="1" applyAlignment="1" applyProtection="1">
      <alignment horizontal="left"/>
      <protection/>
    </xf>
    <xf numFmtId="49" fontId="42" fillId="59" borderId="127" xfId="95" applyNumberFormat="1" applyFont="1" applyFill="1" applyBorder="1" applyAlignment="1" applyProtection="1">
      <alignment horizontal="left"/>
      <protection/>
    </xf>
    <xf numFmtId="49" fontId="42" fillId="59" borderId="131" xfId="95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90" xfId="0" applyNumberFormat="1" applyBorder="1" applyAlignment="1">
      <alignment/>
    </xf>
    <xf numFmtId="49" fontId="0" fillId="0" borderId="88" xfId="0" applyNumberFormat="1" applyBorder="1" applyAlignment="1">
      <alignment horizontal="center"/>
    </xf>
    <xf numFmtId="49" fontId="0" fillId="0" borderId="89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42" fillId="0" borderId="192" xfId="95" applyNumberFormat="1" applyFont="1" applyFill="1" applyBorder="1" applyAlignment="1" applyProtection="1">
      <alignment horizontal="left"/>
      <protection/>
    </xf>
    <xf numFmtId="49" fontId="42" fillId="0" borderId="202" xfId="95" applyNumberFormat="1" applyFont="1" applyFill="1" applyBorder="1" applyAlignment="1" applyProtection="1">
      <alignment horizontal="left"/>
      <protection/>
    </xf>
    <xf numFmtId="20" fontId="0" fillId="0" borderId="0" xfId="0" applyNumberFormat="1" applyBorder="1" applyAlignment="1">
      <alignment horizontal="center"/>
    </xf>
    <xf numFmtId="49" fontId="42" fillId="0" borderId="127" xfId="95" applyNumberFormat="1" applyFont="1" applyFill="1" applyBorder="1" applyAlignment="1" applyProtection="1">
      <alignment horizontal="left"/>
      <protection/>
    </xf>
    <xf numFmtId="49" fontId="42" fillId="0" borderId="131" xfId="95" applyNumberFormat="1" applyFont="1" applyFill="1" applyBorder="1" applyAlignment="1" applyProtection="1">
      <alignment horizontal="left"/>
      <protection/>
    </xf>
    <xf numFmtId="20" fontId="0" fillId="0" borderId="180" xfId="0" applyNumberFormat="1" applyBorder="1" applyAlignment="1">
      <alignment horizontal="center"/>
    </xf>
    <xf numFmtId="49" fontId="0" fillId="0" borderId="134" xfId="0" applyNumberFormat="1" applyBorder="1" applyAlignment="1">
      <alignment horizontal="center"/>
    </xf>
    <xf numFmtId="0" fontId="69" fillId="0" borderId="0" xfId="0" applyFont="1" applyAlignment="1">
      <alignment/>
    </xf>
    <xf numFmtId="49" fontId="0" fillId="0" borderId="89" xfId="0" applyNumberFormat="1" applyFont="1" applyBorder="1" applyAlignment="1">
      <alignment horizontal="center"/>
    </xf>
    <xf numFmtId="49" fontId="0" fillId="0" borderId="13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90" xfId="0" applyNumberFormat="1" applyBorder="1" applyAlignment="1">
      <alignment horizontal="center"/>
    </xf>
    <xf numFmtId="49" fontId="0" fillId="0" borderId="180" xfId="0" applyNumberFormat="1" applyBorder="1" applyAlignment="1">
      <alignment horizontal="center"/>
    </xf>
    <xf numFmtId="49" fontId="0" fillId="0" borderId="88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90" xfId="0" applyNumberFormat="1" applyFont="1" applyBorder="1" applyAlignment="1">
      <alignment/>
    </xf>
    <xf numFmtId="49" fontId="0" fillId="0" borderId="18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90" xfId="0" applyNumberFormat="1" applyFont="1" applyBorder="1" applyAlignment="1">
      <alignment horizontal="center"/>
    </xf>
    <xf numFmtId="0" fontId="0" fillId="62" borderId="0" xfId="0" applyFill="1" applyAlignment="1">
      <alignment/>
    </xf>
    <xf numFmtId="0" fontId="69" fillId="62" borderId="0" xfId="0" applyFont="1" applyFill="1" applyAlignment="1">
      <alignment/>
    </xf>
    <xf numFmtId="0" fontId="72" fillId="0" borderId="0" xfId="0" applyFont="1" applyAlignment="1">
      <alignment/>
    </xf>
    <xf numFmtId="0" fontId="70" fillId="0" borderId="0" xfId="0" applyFont="1" applyAlignment="1">
      <alignment/>
    </xf>
    <xf numFmtId="0" fontId="73" fillId="0" borderId="57" xfId="0" applyFont="1" applyBorder="1" applyAlignment="1">
      <alignment horizontal="center"/>
    </xf>
    <xf numFmtId="0" fontId="69" fillId="0" borderId="57" xfId="0" applyFont="1" applyBorder="1" applyAlignment="1">
      <alignment horizontal="center"/>
    </xf>
    <xf numFmtId="0" fontId="69" fillId="0" borderId="203" xfId="0" applyFont="1" applyBorder="1" applyAlignment="1">
      <alignment horizontal="center"/>
    </xf>
    <xf numFmtId="0" fontId="74" fillId="0" borderId="128" xfId="0" applyFont="1" applyBorder="1" applyAlignment="1">
      <alignment horizontal="center"/>
    </xf>
    <xf numFmtId="0" fontId="74" fillId="0" borderId="203" xfId="0" applyFont="1" applyBorder="1" applyAlignment="1">
      <alignment horizontal="center"/>
    </xf>
    <xf numFmtId="0" fontId="74" fillId="0" borderId="107" xfId="0" applyFont="1" applyBorder="1" applyAlignment="1">
      <alignment horizontal="center"/>
    </xf>
    <xf numFmtId="0" fontId="69" fillId="0" borderId="107" xfId="0" applyFont="1" applyBorder="1" applyAlignment="1">
      <alignment horizontal="center"/>
    </xf>
    <xf numFmtId="0" fontId="75" fillId="0" borderId="9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124" xfId="0" applyFont="1" applyBorder="1" applyAlignment="1">
      <alignment/>
    </xf>
    <xf numFmtId="2" fontId="0" fillId="0" borderId="123" xfId="0" applyNumberFormat="1" applyBorder="1" applyAlignment="1">
      <alignment/>
    </xf>
    <xf numFmtId="2" fontId="0" fillId="0" borderId="124" xfId="0" applyNumberFormat="1" applyBorder="1" applyAlignment="1">
      <alignment/>
    </xf>
    <xf numFmtId="0" fontId="0" fillId="0" borderId="142" xfId="0" applyBorder="1" applyAlignment="1">
      <alignment/>
    </xf>
    <xf numFmtId="0" fontId="75" fillId="0" borderId="88" xfId="0" applyFont="1" applyBorder="1" applyAlignment="1">
      <alignment/>
    </xf>
    <xf numFmtId="0" fontId="75" fillId="0" borderId="142" xfId="0" applyFont="1" applyBorder="1" applyAlignment="1">
      <alignment/>
    </xf>
    <xf numFmtId="0" fontId="75" fillId="0" borderId="144" xfId="0" applyFont="1" applyBorder="1" applyAlignment="1">
      <alignment/>
    </xf>
    <xf numFmtId="2" fontId="0" fillId="0" borderId="180" xfId="0" applyNumberFormat="1" applyBorder="1" applyAlignment="1">
      <alignment/>
    </xf>
    <xf numFmtId="2" fontId="0" fillId="0" borderId="144" xfId="0" applyNumberFormat="1" applyBorder="1" applyAlignment="1">
      <alignment/>
    </xf>
    <xf numFmtId="0" fontId="0" fillId="53" borderId="134" xfId="0" applyFill="1" applyBorder="1" applyAlignment="1" applyProtection="1">
      <alignment/>
      <protection locked="0"/>
    </xf>
    <xf numFmtId="0" fontId="0" fillId="53" borderId="123" xfId="0" applyFill="1" applyBorder="1" applyAlignment="1" applyProtection="1">
      <alignment/>
      <protection locked="0"/>
    </xf>
    <xf numFmtId="0" fontId="0" fillId="53" borderId="180" xfId="0" applyFill="1" applyBorder="1" applyAlignment="1" applyProtection="1">
      <alignment/>
      <protection locked="0"/>
    </xf>
    <xf numFmtId="0" fontId="0" fillId="0" borderId="134" xfId="0" applyBorder="1" applyAlignment="1">
      <alignment/>
    </xf>
    <xf numFmtId="0" fontId="0" fillId="0" borderId="180" xfId="0" applyBorder="1" applyAlignment="1">
      <alignment/>
    </xf>
    <xf numFmtId="0" fontId="0" fillId="63" borderId="89" xfId="0" applyFill="1" applyBorder="1" applyAlignment="1">
      <alignment/>
    </xf>
    <xf numFmtId="0" fontId="0" fillId="63" borderId="90" xfId="0" applyFill="1" applyBorder="1" applyAlignment="1">
      <alignment/>
    </xf>
    <xf numFmtId="0" fontId="0" fillId="63" borderId="88" xfId="0" applyFill="1" applyBorder="1" applyAlignment="1">
      <alignment/>
    </xf>
    <xf numFmtId="0" fontId="76" fillId="53" borderId="180" xfId="0" applyFont="1" applyFill="1" applyBorder="1" applyAlignment="1" applyProtection="1">
      <alignment/>
      <protection locked="0"/>
    </xf>
    <xf numFmtId="2" fontId="76" fillId="0" borderId="180" xfId="0" applyNumberFormat="1" applyFont="1" applyBorder="1" applyAlignment="1">
      <alignment/>
    </xf>
    <xf numFmtId="2" fontId="76" fillId="0" borderId="144" xfId="0" applyNumberFormat="1" applyFont="1" applyBorder="1" applyAlignment="1">
      <alignment/>
    </xf>
    <xf numFmtId="0" fontId="0" fillId="0" borderId="134" xfId="0" applyFont="1" applyBorder="1" applyAlignment="1">
      <alignment/>
    </xf>
    <xf numFmtId="0" fontId="0" fillId="0" borderId="123" xfId="0" applyFont="1" applyBorder="1" applyAlignment="1">
      <alignment/>
    </xf>
    <xf numFmtId="0" fontId="0" fillId="0" borderId="180" xfId="0" applyFont="1" applyBorder="1" applyAlignment="1">
      <alignment/>
    </xf>
    <xf numFmtId="0" fontId="0" fillId="63" borderId="89" xfId="0" applyFont="1" applyFill="1" applyBorder="1" applyAlignment="1">
      <alignment/>
    </xf>
    <xf numFmtId="0" fontId="0" fillId="0" borderId="122" xfId="0" applyFont="1" applyBorder="1" applyAlignment="1">
      <alignment/>
    </xf>
    <xf numFmtId="0" fontId="0" fillId="63" borderId="90" xfId="0" applyFont="1" applyFill="1" applyBorder="1" applyAlignment="1">
      <alignment/>
    </xf>
    <xf numFmtId="0" fontId="0" fillId="0" borderId="124" xfId="0" applyFont="1" applyBorder="1" applyAlignment="1">
      <alignment/>
    </xf>
    <xf numFmtId="0" fontId="0" fillId="63" borderId="88" xfId="0" applyFont="1" applyFill="1" applyBorder="1" applyAlignment="1">
      <alignment/>
    </xf>
    <xf numFmtId="0" fontId="0" fillId="0" borderId="144" xfId="0" applyFont="1" applyBorder="1" applyAlignment="1">
      <alignment/>
    </xf>
    <xf numFmtId="0" fontId="0" fillId="0" borderId="142" xfId="0" applyFont="1" applyBorder="1" applyAlignment="1">
      <alignment/>
    </xf>
    <xf numFmtId="164" fontId="14" fillId="53" borderId="33" xfId="91" applyFont="1" applyFill="1" applyBorder="1" applyAlignment="1" applyProtection="1">
      <alignment horizontal="left" indent="1"/>
      <protection locked="0"/>
    </xf>
    <xf numFmtId="164" fontId="14" fillId="0" borderId="0" xfId="91" applyFont="1" applyBorder="1" applyAlignment="1" applyProtection="1">
      <alignment horizontal="left" indent="1"/>
      <protection/>
    </xf>
    <xf numFmtId="164" fontId="14" fillId="0" borderId="0" xfId="91" applyFont="1" applyBorder="1" applyProtection="1">
      <alignment/>
      <protection/>
    </xf>
    <xf numFmtId="164" fontId="4" fillId="0" borderId="0" xfId="91" applyFont="1" applyBorder="1" applyProtection="1">
      <alignment/>
      <protection/>
    </xf>
    <xf numFmtId="164" fontId="4" fillId="55" borderId="0" xfId="91" applyFont="1" applyFill="1" applyBorder="1" applyAlignment="1" applyProtection="1">
      <alignment horizontal="center"/>
      <protection locked="0"/>
    </xf>
    <xf numFmtId="164" fontId="2" fillId="0" borderId="0" xfId="91" applyFont="1" applyBorder="1" applyAlignment="1" applyProtection="1">
      <alignment horizontal="right"/>
      <protection/>
    </xf>
    <xf numFmtId="0" fontId="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58" borderId="0" xfId="0" applyFont="1" applyFill="1" applyBorder="1" applyAlignment="1">
      <alignment horizontal="center"/>
    </xf>
    <xf numFmtId="0" fontId="0" fillId="63" borderId="0" xfId="0" applyFill="1" applyBorder="1" applyAlignment="1">
      <alignment/>
    </xf>
    <xf numFmtId="164" fontId="7" fillId="0" borderId="0" xfId="91" applyBorder="1" applyAlignment="1">
      <alignment horizontal="center"/>
      <protection/>
    </xf>
    <xf numFmtId="164" fontId="8" fillId="55" borderId="129" xfId="0" applyNumberFormat="1" applyFont="1" applyFill="1" applyBorder="1" applyAlignment="1" applyProtection="1" quotePrefix="1">
      <alignment horizontal="center"/>
      <protection locked="0"/>
    </xf>
    <xf numFmtId="164" fontId="8" fillId="55" borderId="136" xfId="0" applyNumberFormat="1" applyFont="1" applyFill="1" applyBorder="1" applyAlignment="1" applyProtection="1" quotePrefix="1">
      <alignment horizontal="center"/>
      <protection locked="0"/>
    </xf>
    <xf numFmtId="49" fontId="0" fillId="0" borderId="89" xfId="0" applyNumberFormat="1" applyBorder="1" applyAlignment="1" quotePrefix="1">
      <alignment horizontal="center"/>
    </xf>
    <xf numFmtId="164" fontId="8" fillId="55" borderId="172" xfId="0" applyNumberFormat="1" applyFont="1" applyFill="1" applyBorder="1" applyAlignment="1" applyProtection="1" quotePrefix="1">
      <alignment horizontal="center"/>
      <protection locked="0"/>
    </xf>
    <xf numFmtId="164" fontId="4" fillId="55" borderId="37" xfId="91" applyFont="1" applyFill="1" applyBorder="1" applyAlignment="1" applyProtection="1">
      <alignment horizontal="center"/>
      <protection locked="0"/>
    </xf>
    <xf numFmtId="164" fontId="7" fillId="0" borderId="126" xfId="91" applyBorder="1" applyAlignment="1">
      <alignment horizontal="center"/>
      <protection/>
    </xf>
    <xf numFmtId="164" fontId="4" fillId="55" borderId="37" xfId="91" applyFont="1" applyFill="1" applyBorder="1" applyAlignment="1" applyProtection="1" quotePrefix="1">
      <alignment horizontal="center"/>
      <protection locked="0"/>
    </xf>
    <xf numFmtId="164" fontId="4" fillId="55" borderId="25" xfId="91" applyFont="1" applyFill="1" applyBorder="1" applyAlignment="1" applyProtection="1">
      <alignment horizontal="center"/>
      <protection locked="0"/>
    </xf>
    <xf numFmtId="164" fontId="7" fillId="0" borderId="204" xfId="91" applyBorder="1" applyAlignment="1">
      <alignment horizontal="center"/>
      <protection/>
    </xf>
    <xf numFmtId="164" fontId="4" fillId="55" borderId="64" xfId="91" applyFont="1" applyFill="1" applyBorder="1" applyAlignment="1" applyProtection="1">
      <alignment horizontal="center"/>
      <protection locked="0"/>
    </xf>
    <xf numFmtId="164" fontId="7" fillId="0" borderId="66" xfId="91" applyBorder="1" applyAlignment="1">
      <alignment horizontal="center"/>
      <protection/>
    </xf>
    <xf numFmtId="164" fontId="4" fillId="55" borderId="69" xfId="91" applyFont="1" applyFill="1" applyBorder="1" applyAlignment="1" applyProtection="1">
      <alignment horizontal="center"/>
      <protection locked="0"/>
    </xf>
    <xf numFmtId="164" fontId="7" fillId="0" borderId="71" xfId="91" applyBorder="1" applyAlignment="1">
      <alignment horizontal="center"/>
      <protection/>
    </xf>
    <xf numFmtId="164" fontId="4" fillId="55" borderId="69" xfId="91" applyFont="1" applyFill="1" applyBorder="1" applyAlignment="1" applyProtection="1">
      <alignment horizontal="center"/>
      <protection locked="0"/>
    </xf>
    <xf numFmtId="164" fontId="7" fillId="0" borderId="71" xfId="91" applyFont="1" applyBorder="1" applyAlignment="1">
      <alignment horizontal="center"/>
      <protection/>
    </xf>
    <xf numFmtId="164" fontId="4" fillId="55" borderId="69" xfId="91" applyFont="1" applyFill="1" applyBorder="1" applyAlignment="1" applyProtection="1" quotePrefix="1">
      <alignment horizontal="center"/>
      <protection locked="0"/>
    </xf>
    <xf numFmtId="164" fontId="18" fillId="53" borderId="35" xfId="91" applyFont="1" applyFill="1" applyBorder="1" applyAlignment="1" applyProtection="1">
      <alignment horizontal="center"/>
      <protection locked="0"/>
    </xf>
    <xf numFmtId="164" fontId="18" fillId="53" borderId="205" xfId="91" applyFont="1" applyFill="1" applyBorder="1" applyAlignment="1" applyProtection="1">
      <alignment horizontal="center"/>
      <protection locked="0"/>
    </xf>
    <xf numFmtId="164" fontId="18" fillId="53" borderId="53" xfId="91" applyFont="1" applyFill="1" applyBorder="1" applyAlignment="1" applyProtection="1">
      <alignment horizontal="center"/>
      <protection locked="0"/>
    </xf>
    <xf numFmtId="164" fontId="18" fillId="53" borderId="206" xfId="91" applyFont="1" applyFill="1" applyBorder="1" applyAlignment="1" applyProtection="1">
      <alignment horizontal="center"/>
      <protection locked="0"/>
    </xf>
    <xf numFmtId="164" fontId="14" fillId="0" borderId="64" xfId="91" applyFont="1" applyBorder="1" applyAlignment="1" applyProtection="1">
      <alignment horizontal="center"/>
      <protection/>
    </xf>
    <xf numFmtId="164" fontId="14" fillId="0" borderId="66" xfId="91" applyFont="1" applyBorder="1" applyAlignment="1" applyProtection="1">
      <alignment horizontal="center"/>
      <protection/>
    </xf>
    <xf numFmtId="164" fontId="14" fillId="0" borderId="64" xfId="91" applyFont="1" applyBorder="1" applyAlignment="1" applyProtection="1" quotePrefix="1">
      <alignment horizontal="center"/>
      <protection/>
    </xf>
    <xf numFmtId="164" fontId="11" fillId="0" borderId="37" xfId="91" applyFont="1" applyBorder="1" applyAlignment="1">
      <alignment horizontal="center"/>
      <protection/>
    </xf>
    <xf numFmtId="0" fontId="8" fillId="0" borderId="126" xfId="0" applyFont="1" applyBorder="1" applyAlignment="1">
      <alignment horizontal="center"/>
    </xf>
    <xf numFmtId="164" fontId="14" fillId="0" borderId="117" xfId="91" applyFont="1" applyBorder="1" applyAlignment="1" applyProtection="1">
      <alignment horizontal="center"/>
      <protection/>
    </xf>
    <xf numFmtId="164" fontId="11" fillId="0" borderId="30" xfId="91" applyFont="1" applyBorder="1" applyAlignment="1">
      <alignment horizontal="center"/>
      <protection/>
    </xf>
    <xf numFmtId="164" fontId="11" fillId="0" borderId="117" xfId="91" applyFont="1" applyBorder="1" applyAlignment="1">
      <alignment horizontal="center"/>
      <protection/>
    </xf>
    <xf numFmtId="164" fontId="11" fillId="0" borderId="207" xfId="91" applyFont="1" applyBorder="1" applyAlignment="1">
      <alignment horizontal="center"/>
      <protection/>
    </xf>
    <xf numFmtId="0" fontId="5" fillId="0" borderId="20" xfId="0" applyFont="1" applyBorder="1" applyAlignment="1" applyProtection="1">
      <alignment horizontal="left"/>
      <protection locked="0"/>
    </xf>
    <xf numFmtId="0" fontId="6" fillId="0" borderId="20" xfId="0" applyFont="1" applyBorder="1" applyAlignment="1">
      <alignment/>
    </xf>
    <xf numFmtId="0" fontId="6" fillId="0" borderId="208" xfId="0" applyFont="1" applyBorder="1" applyAlignment="1">
      <alignment/>
    </xf>
    <xf numFmtId="164" fontId="8" fillId="0" borderId="209" xfId="91" applyFont="1" applyFill="1" applyBorder="1" applyAlignment="1">
      <alignment horizontal="left"/>
      <protection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0" xfId="0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11" xfId="0" applyBorder="1" applyAlignment="1">
      <alignment horizontal="center"/>
    </xf>
    <xf numFmtId="165" fontId="11" fillId="0" borderId="212" xfId="91" applyNumberFormat="1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/>
    </xf>
    <xf numFmtId="165" fontId="12" fillId="0" borderId="24" xfId="0" applyNumberFormat="1" applyFont="1" applyBorder="1" applyAlignment="1">
      <alignment horizontal="left"/>
    </xf>
    <xf numFmtId="165" fontId="12" fillId="0" borderId="204" xfId="0" applyNumberFormat="1" applyFont="1" applyBorder="1" applyAlignment="1">
      <alignment horizontal="left"/>
    </xf>
    <xf numFmtId="20" fontId="9" fillId="0" borderId="24" xfId="0" applyNumberFormat="1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13" xfId="0" applyFont="1" applyBorder="1" applyAlignment="1">
      <alignment horizontal="left"/>
    </xf>
    <xf numFmtId="0" fontId="73" fillId="0" borderId="128" xfId="0" applyFont="1" applyBorder="1" applyAlignment="1">
      <alignment horizontal="center"/>
    </xf>
    <xf numFmtId="0" fontId="73" fillId="0" borderId="107" xfId="0" applyFont="1" applyBorder="1" applyAlignment="1">
      <alignment horizontal="center"/>
    </xf>
    <xf numFmtId="164" fontId="16" fillId="55" borderId="214" xfId="91" applyFont="1" applyFill="1" applyBorder="1" applyAlignment="1" applyProtection="1">
      <alignment horizontal="center"/>
      <protection locked="0"/>
    </xf>
    <xf numFmtId="164" fontId="41" fillId="0" borderId="215" xfId="91" applyFont="1" applyBorder="1" applyAlignment="1" applyProtection="1">
      <alignment horizontal="center"/>
      <protection locked="0"/>
    </xf>
    <xf numFmtId="164" fontId="16" fillId="55" borderId="73" xfId="91" applyFont="1" applyFill="1" applyBorder="1" applyAlignment="1" applyProtection="1">
      <alignment horizontal="center"/>
      <protection locked="0"/>
    </xf>
    <xf numFmtId="164" fontId="41" fillId="0" borderId="136" xfId="91" applyFont="1" applyBorder="1" applyAlignment="1" applyProtection="1">
      <alignment horizontal="center"/>
      <protection locked="0"/>
    </xf>
    <xf numFmtId="164" fontId="16" fillId="55" borderId="37" xfId="91" applyFont="1" applyFill="1" applyBorder="1" applyAlignment="1" applyProtection="1" quotePrefix="1">
      <alignment horizontal="center"/>
      <protection locked="0"/>
    </xf>
    <xf numFmtId="164" fontId="41" fillId="0" borderId="126" xfId="91" applyFont="1" applyBorder="1" applyAlignment="1" applyProtection="1">
      <alignment horizontal="center"/>
      <protection locked="0"/>
    </xf>
    <xf numFmtId="164" fontId="16" fillId="55" borderId="64" xfId="91" applyFont="1" applyFill="1" applyBorder="1" applyAlignment="1" applyProtection="1">
      <alignment horizontal="center"/>
      <protection locked="0"/>
    </xf>
    <xf numFmtId="164" fontId="41" fillId="0" borderId="66" xfId="91" applyFont="1" applyBorder="1" applyAlignment="1" applyProtection="1">
      <alignment horizontal="center"/>
      <protection locked="0"/>
    </xf>
    <xf numFmtId="164" fontId="16" fillId="55" borderId="69" xfId="91" applyFont="1" applyFill="1" applyBorder="1" applyAlignment="1" applyProtection="1">
      <alignment horizontal="center"/>
      <protection locked="0"/>
    </xf>
    <xf numFmtId="164" fontId="41" fillId="0" borderId="71" xfId="91" applyFont="1" applyBorder="1" applyAlignment="1" applyProtection="1">
      <alignment horizontal="center"/>
      <protection locked="0"/>
    </xf>
    <xf numFmtId="164" fontId="16" fillId="55" borderId="37" xfId="91" applyFont="1" applyFill="1" applyBorder="1" applyAlignment="1" applyProtection="1">
      <alignment horizontal="center"/>
      <protection locked="0"/>
    </xf>
    <xf numFmtId="0" fontId="19" fillId="0" borderId="216" xfId="0" applyFont="1" applyBorder="1" applyAlignment="1">
      <alignment horizontal="center"/>
    </xf>
    <xf numFmtId="0" fontId="19" fillId="0" borderId="217" xfId="0" applyFont="1" applyBorder="1" applyAlignment="1">
      <alignment horizontal="center"/>
    </xf>
    <xf numFmtId="164" fontId="16" fillId="55" borderId="94" xfId="91" applyFont="1" applyFill="1" applyBorder="1" applyAlignment="1" applyProtection="1">
      <alignment horizontal="center"/>
      <protection locked="0"/>
    </xf>
    <xf numFmtId="164" fontId="41" fillId="0" borderId="218" xfId="91" applyFont="1" applyBorder="1" applyAlignment="1" applyProtection="1">
      <alignment horizontal="center"/>
      <protection locked="0"/>
    </xf>
    <xf numFmtId="164" fontId="16" fillId="55" borderId="94" xfId="91" applyFont="1" applyFill="1" applyBorder="1" applyAlignment="1" applyProtection="1" quotePrefix="1">
      <alignment horizontal="center"/>
      <protection locked="0"/>
    </xf>
    <xf numFmtId="0" fontId="14" fillId="0" borderId="37" xfId="0" applyFont="1" applyBorder="1" applyAlignment="1" applyProtection="1">
      <alignment horizontal="center"/>
      <protection/>
    </xf>
    <xf numFmtId="0" fontId="14" fillId="0" borderId="126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 quotePrefix="1">
      <alignment horizontal="center"/>
      <protection/>
    </xf>
    <xf numFmtId="0" fontId="18" fillId="53" borderId="53" xfId="0" applyFont="1" applyFill="1" applyBorder="1" applyAlignment="1">
      <alignment horizontal="center"/>
    </xf>
    <xf numFmtId="0" fontId="18" fillId="53" borderId="206" xfId="0" applyFont="1" applyFill="1" applyBorder="1" applyAlignment="1">
      <alignment horizontal="center"/>
    </xf>
    <xf numFmtId="0" fontId="15" fillId="0" borderId="117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8" fillId="0" borderId="117" xfId="0" applyFont="1" applyBorder="1" applyAlignment="1">
      <alignment horizontal="center"/>
    </xf>
    <xf numFmtId="0" fontId="8" fillId="0" borderId="207" xfId="0" applyFont="1" applyBorder="1" applyAlignment="1">
      <alignment horizontal="center"/>
    </xf>
    <xf numFmtId="0" fontId="18" fillId="53" borderId="35" xfId="0" applyFont="1" applyFill="1" applyBorder="1" applyAlignment="1">
      <alignment horizontal="center"/>
    </xf>
    <xf numFmtId="0" fontId="18" fillId="53" borderId="205" xfId="0" applyFont="1" applyFill="1" applyBorder="1" applyAlignment="1">
      <alignment horizontal="center"/>
    </xf>
    <xf numFmtId="0" fontId="14" fillId="0" borderId="117" xfId="0" applyFont="1" applyBorder="1" applyAlignment="1" applyProtection="1">
      <alignment horizontal="center"/>
      <protection/>
    </xf>
    <xf numFmtId="0" fontId="8" fillId="0" borderId="30" xfId="0" applyFont="1" applyBorder="1" applyAlignment="1">
      <alignment horizontal="center"/>
    </xf>
    <xf numFmtId="0" fontId="14" fillId="0" borderId="76" xfId="0" applyFont="1" applyBorder="1" applyAlignment="1" applyProtection="1">
      <alignment horizontal="center"/>
      <protection/>
    </xf>
    <xf numFmtId="0" fontId="9" fillId="0" borderId="210" xfId="0" applyFont="1" applyBorder="1" applyAlignment="1">
      <alignment horizontal="center"/>
    </xf>
    <xf numFmtId="164" fontId="4" fillId="55" borderId="126" xfId="91" applyFont="1" applyFill="1" applyBorder="1" applyAlignment="1" applyProtection="1">
      <alignment horizontal="center"/>
      <protection locked="0"/>
    </xf>
    <xf numFmtId="164" fontId="4" fillId="55" borderId="126" xfId="91" applyFont="1" applyFill="1" applyBorder="1" applyAlignment="1" applyProtection="1" quotePrefix="1">
      <alignment horizontal="center"/>
      <protection locked="0"/>
    </xf>
    <xf numFmtId="164" fontId="4" fillId="55" borderId="204" xfId="91" applyFont="1" applyFill="1" applyBorder="1" applyAlignment="1" applyProtection="1">
      <alignment horizontal="center"/>
      <protection locked="0"/>
    </xf>
    <xf numFmtId="164" fontId="4" fillId="55" borderId="66" xfId="91" applyFont="1" applyFill="1" applyBorder="1" applyAlignment="1" applyProtection="1">
      <alignment horizontal="center"/>
      <protection locked="0"/>
    </xf>
    <xf numFmtId="164" fontId="4" fillId="55" borderId="94" xfId="91" applyFont="1" applyFill="1" applyBorder="1" applyAlignment="1" applyProtection="1">
      <alignment horizontal="center"/>
      <protection locked="0"/>
    </xf>
    <xf numFmtId="164" fontId="4" fillId="55" borderId="218" xfId="91" applyFont="1" applyFill="1" applyBorder="1" applyAlignment="1" applyProtection="1">
      <alignment horizontal="center"/>
      <protection locked="0"/>
    </xf>
    <xf numFmtId="164" fontId="4" fillId="55" borderId="94" xfId="91" applyFont="1" applyFill="1" applyBorder="1" applyAlignment="1" applyProtection="1">
      <alignment horizontal="center"/>
      <protection locked="0"/>
    </xf>
    <xf numFmtId="164" fontId="4" fillId="55" borderId="218" xfId="91" applyFont="1" applyFill="1" applyBorder="1" applyAlignment="1" applyProtection="1">
      <alignment horizontal="center"/>
      <protection locked="0"/>
    </xf>
    <xf numFmtId="164" fontId="4" fillId="55" borderId="94" xfId="91" applyFont="1" applyFill="1" applyBorder="1" applyAlignment="1" applyProtection="1" quotePrefix="1">
      <alignment horizontal="center"/>
      <protection locked="0"/>
    </xf>
    <xf numFmtId="164" fontId="4" fillId="55" borderId="218" xfId="91" applyFont="1" applyFill="1" applyBorder="1" applyAlignment="1" applyProtection="1" quotePrefix="1">
      <alignment horizontal="center"/>
      <protection locked="0"/>
    </xf>
    <xf numFmtId="164" fontId="14" fillId="0" borderId="66" xfId="91" applyFont="1" applyBorder="1" applyAlignment="1" applyProtection="1" quotePrefix="1">
      <alignment horizontal="center"/>
      <protection/>
    </xf>
    <xf numFmtId="164" fontId="11" fillId="0" borderId="126" xfId="91" applyFont="1" applyBorder="1" applyAlignment="1">
      <alignment horizontal="center"/>
      <protection/>
    </xf>
    <xf numFmtId="164" fontId="18" fillId="53" borderId="35" xfId="91" applyFont="1" applyFill="1" applyBorder="1" applyAlignment="1">
      <alignment horizontal="center"/>
      <protection/>
    </xf>
    <xf numFmtId="164" fontId="18" fillId="53" borderId="205" xfId="91" applyFont="1" applyFill="1" applyBorder="1" applyAlignment="1">
      <alignment horizontal="center"/>
      <protection/>
    </xf>
    <xf numFmtId="164" fontId="18" fillId="53" borderId="53" xfId="91" applyFont="1" applyFill="1" applyBorder="1" applyAlignment="1">
      <alignment horizontal="center"/>
      <protection/>
    </xf>
    <xf numFmtId="164" fontId="18" fillId="53" borderId="206" xfId="91" applyFont="1" applyFill="1" applyBorder="1" applyAlignment="1">
      <alignment horizontal="center"/>
      <protection/>
    </xf>
    <xf numFmtId="0" fontId="3" fillId="0" borderId="24" xfId="0" applyFont="1" applyBorder="1" applyAlignment="1" applyProtection="1" quotePrefix="1">
      <alignment horizontal="center"/>
      <protection locked="0"/>
    </xf>
    <xf numFmtId="0" fontId="42" fillId="55" borderId="76" xfId="0" applyFont="1" applyFill="1" applyBorder="1" applyAlignment="1" applyProtection="1">
      <alignment horizontal="left"/>
      <protection locked="0"/>
    </xf>
    <xf numFmtId="0" fontId="8" fillId="0" borderId="76" xfId="0" applyFont="1" applyBorder="1" applyAlignment="1" applyProtection="1">
      <alignment horizontal="left"/>
      <protection locked="0"/>
    </xf>
    <xf numFmtId="0" fontId="8" fillId="0" borderId="133" xfId="0" applyFont="1" applyBorder="1" applyAlignment="1" applyProtection="1">
      <alignment horizontal="left"/>
      <protection locked="0"/>
    </xf>
    <xf numFmtId="0" fontId="42" fillId="55" borderId="76" xfId="0" applyFont="1" applyFill="1" applyBorder="1" applyAlignment="1" applyProtection="1">
      <alignment/>
      <protection locked="0"/>
    </xf>
    <xf numFmtId="0" fontId="42" fillId="55" borderId="133" xfId="0" applyFont="1" applyFill="1" applyBorder="1" applyAlignment="1" applyProtection="1">
      <alignment/>
      <protection locked="0"/>
    </xf>
    <xf numFmtId="166" fontId="42" fillId="55" borderId="76" xfId="0" applyNumberFormat="1" applyFont="1" applyFill="1" applyBorder="1" applyAlignment="1" applyProtection="1">
      <alignment horizontal="left"/>
      <protection locked="0"/>
    </xf>
    <xf numFmtId="166" fontId="8" fillId="0" borderId="76" xfId="0" applyNumberFormat="1" applyFont="1" applyBorder="1" applyAlignment="1" applyProtection="1">
      <alignment horizontal="left"/>
      <protection locked="0"/>
    </xf>
    <xf numFmtId="20" fontId="42" fillId="55" borderId="76" xfId="0" applyNumberFormat="1" applyFont="1" applyFill="1" applyBorder="1" applyAlignment="1" applyProtection="1">
      <alignment/>
      <protection locked="0"/>
    </xf>
    <xf numFmtId="0" fontId="42" fillId="55" borderId="37" xfId="0" applyFont="1" applyFill="1" applyBorder="1" applyAlignment="1" applyProtection="1">
      <alignment horizontal="left" vertical="center" indent="2"/>
      <protection locked="0"/>
    </xf>
    <xf numFmtId="0" fontId="8" fillId="55" borderId="126" xfId="0" applyFont="1" applyFill="1" applyBorder="1" applyAlignment="1" applyProtection="1">
      <alignment horizontal="left" vertical="center" indent="2"/>
      <protection locked="0"/>
    </xf>
    <xf numFmtId="0" fontId="8" fillId="0" borderId="76" xfId="0" applyFont="1" applyBorder="1" applyAlignment="1" applyProtection="1">
      <alignment horizontal="left" vertical="center" indent="2"/>
      <protection locked="0"/>
    </xf>
    <xf numFmtId="0" fontId="8" fillId="0" borderId="133" xfId="0" applyFont="1" applyBorder="1" applyAlignment="1" applyProtection="1">
      <alignment horizontal="left" vertical="center" indent="2"/>
      <protection locked="0"/>
    </xf>
    <xf numFmtId="0" fontId="8" fillId="55" borderId="37" xfId="0" applyFont="1" applyFill="1" applyBorder="1" applyAlignment="1" applyProtection="1">
      <alignment horizontal="left"/>
      <protection locked="0"/>
    </xf>
    <xf numFmtId="0" fontId="8" fillId="55" borderId="126" xfId="0" applyFont="1" applyFill="1" applyBorder="1" applyAlignment="1" applyProtection="1">
      <alignment horizontal="left"/>
      <protection locked="0"/>
    </xf>
    <xf numFmtId="0" fontId="8" fillId="0" borderId="76" xfId="0" applyFont="1" applyBorder="1" applyAlignment="1" applyProtection="1">
      <alignment/>
      <protection locked="0"/>
    </xf>
    <xf numFmtId="0" fontId="8" fillId="0" borderId="133" xfId="0" applyFont="1" applyBorder="1" applyAlignment="1" applyProtection="1">
      <alignment/>
      <protection locked="0"/>
    </xf>
    <xf numFmtId="0" fontId="23" fillId="0" borderId="37" xfId="0" applyFont="1" applyBorder="1" applyAlignment="1" applyProtection="1">
      <alignment horizontal="center"/>
      <protection/>
    </xf>
    <xf numFmtId="0" fontId="0" fillId="0" borderId="126" xfId="0" applyBorder="1" applyAlignment="1">
      <alignment horizontal="center"/>
    </xf>
    <xf numFmtId="0" fontId="46" fillId="60" borderId="219" xfId="0" applyFont="1" applyFill="1" applyBorder="1" applyAlignment="1" applyProtection="1">
      <alignment horizontal="left" vertical="center" indent="2"/>
      <protection/>
    </xf>
    <xf numFmtId="0" fontId="0" fillId="0" borderId="219" xfId="0" applyBorder="1" applyAlignment="1">
      <alignment horizontal="left" vertical="center" indent="2"/>
    </xf>
    <xf numFmtId="0" fontId="0" fillId="0" borderId="220" xfId="0" applyBorder="1" applyAlignment="1">
      <alignment horizontal="left" vertical="center" indent="2"/>
    </xf>
    <xf numFmtId="0" fontId="0" fillId="55" borderId="126" xfId="0" applyFill="1" applyBorder="1" applyAlignment="1" applyProtection="1">
      <alignment/>
      <protection locked="0"/>
    </xf>
    <xf numFmtId="0" fontId="8" fillId="55" borderId="76" xfId="0" applyFont="1" applyFill="1" applyBorder="1" applyAlignment="1" applyProtection="1">
      <alignment horizontal="left"/>
      <protection locked="0"/>
    </xf>
    <xf numFmtId="0" fontId="8" fillId="55" borderId="133" xfId="0" applyFont="1" applyFill="1" applyBorder="1" applyAlignment="1" applyProtection="1">
      <alignment horizontal="left"/>
      <protection locked="0"/>
    </xf>
    <xf numFmtId="0" fontId="19" fillId="0" borderId="221" xfId="0" applyFont="1" applyFill="1" applyBorder="1" applyAlignment="1" applyProtection="1">
      <alignment horizontal="left" indent="1"/>
      <protection/>
    </xf>
    <xf numFmtId="0" fontId="0" fillId="0" borderId="222" xfId="0" applyBorder="1" applyAlignment="1">
      <alignment horizontal="left" indent="1"/>
    </xf>
    <xf numFmtId="0" fontId="42" fillId="55" borderId="223" xfId="0" applyFont="1" applyFill="1" applyBorder="1" applyAlignment="1" applyProtection="1">
      <alignment horizontal="left"/>
      <protection locked="0"/>
    </xf>
    <xf numFmtId="0" fontId="8" fillId="0" borderId="222" xfId="0" applyFont="1" applyBorder="1" applyAlignment="1">
      <alignment horizontal="left"/>
    </xf>
    <xf numFmtId="0" fontId="8" fillId="0" borderId="224" xfId="0" applyFont="1" applyBorder="1" applyAlignment="1">
      <alignment horizontal="left"/>
    </xf>
    <xf numFmtId="0" fontId="19" fillId="0" borderId="225" xfId="0" applyFont="1" applyFill="1" applyBorder="1" applyAlignment="1" applyProtection="1">
      <alignment horizontal="left" indent="1"/>
      <protection/>
    </xf>
    <xf numFmtId="0" fontId="0" fillId="0" borderId="107" xfId="0" applyBorder="1" applyAlignment="1">
      <alignment horizontal="left" indent="1"/>
    </xf>
    <xf numFmtId="14" fontId="48" fillId="55" borderId="128" xfId="0" applyNumberFormat="1" applyFont="1" applyFill="1" applyBorder="1" applyAlignment="1" applyProtection="1">
      <alignment horizontal="left"/>
      <protection/>
    </xf>
    <xf numFmtId="14" fontId="23" fillId="55" borderId="203" xfId="0" applyNumberFormat="1" applyFont="1" applyFill="1" applyBorder="1" applyAlignment="1">
      <alignment horizontal="left"/>
    </xf>
    <xf numFmtId="0" fontId="23" fillId="0" borderId="203" xfId="0" applyFont="1" applyBorder="1" applyAlignment="1">
      <alignment horizontal="left"/>
    </xf>
    <xf numFmtId="0" fontId="0" fillId="0" borderId="203" xfId="0" applyBorder="1" applyAlignment="1">
      <alignment horizontal="left"/>
    </xf>
    <xf numFmtId="0" fontId="0" fillId="0" borderId="226" xfId="0" applyBorder="1" applyAlignment="1">
      <alignment horizontal="left"/>
    </xf>
    <xf numFmtId="0" fontId="19" fillId="0" borderId="225" xfId="0" applyFont="1" applyBorder="1" applyAlignment="1">
      <alignment horizontal="center"/>
    </xf>
    <xf numFmtId="0" fontId="19" fillId="0" borderId="107" xfId="0" applyFont="1" applyBorder="1" applyAlignment="1">
      <alignment horizontal="center"/>
    </xf>
    <xf numFmtId="0" fontId="42" fillId="55" borderId="128" xfId="0" applyFont="1" applyFill="1" applyBorder="1" applyAlignment="1">
      <alignment horizontal="center"/>
    </xf>
    <xf numFmtId="0" fontId="42" fillId="55" borderId="203" xfId="0" applyFont="1" applyFill="1" applyBorder="1" applyAlignment="1">
      <alignment horizontal="center"/>
    </xf>
    <xf numFmtId="0" fontId="42" fillId="55" borderId="226" xfId="0" applyFont="1" applyFill="1" applyBorder="1" applyAlignment="1">
      <alignment horizontal="center"/>
    </xf>
    <xf numFmtId="0" fontId="19" fillId="0" borderId="227" xfId="0" applyFont="1" applyFill="1" applyBorder="1" applyAlignment="1" applyProtection="1">
      <alignment horizontal="left" indent="1"/>
      <protection/>
    </xf>
    <xf numFmtId="0" fontId="0" fillId="0" borderId="148" xfId="0" applyBorder="1" applyAlignment="1">
      <alignment horizontal="left" indent="1"/>
    </xf>
    <xf numFmtId="14" fontId="48" fillId="55" borderId="148" xfId="0" applyNumberFormat="1" applyFont="1" applyFill="1" applyBorder="1" applyAlignment="1" applyProtection="1">
      <alignment horizontal="center"/>
      <protection locked="0"/>
    </xf>
    <xf numFmtId="0" fontId="23" fillId="0" borderId="148" xfId="0" applyFont="1" applyBorder="1" applyAlignment="1">
      <alignment/>
    </xf>
    <xf numFmtId="20" fontId="42" fillId="55" borderId="148" xfId="0" applyNumberFormat="1" applyFont="1" applyFill="1" applyBorder="1" applyAlignment="1">
      <alignment horizontal="center"/>
    </xf>
    <xf numFmtId="0" fontId="8" fillId="55" borderId="148" xfId="0" applyFont="1" applyFill="1" applyBorder="1" applyAlignment="1">
      <alignment horizontal="center"/>
    </xf>
    <xf numFmtId="0" fontId="8" fillId="55" borderId="106" xfId="0" applyFont="1" applyFill="1" applyBorder="1" applyAlignment="1">
      <alignment horizontal="center"/>
    </xf>
    <xf numFmtId="0" fontId="42" fillId="55" borderId="101" xfId="0" applyFont="1" applyFill="1" applyBorder="1" applyAlignment="1" applyProtection="1">
      <alignment horizontal="left" vertical="center" indent="2"/>
      <protection locked="0"/>
    </xf>
    <xf numFmtId="0" fontId="8" fillId="55" borderId="103" xfId="0" applyFont="1" applyFill="1" applyBorder="1" applyAlignment="1" applyProtection="1">
      <alignment horizontal="left" vertical="center" indent="2"/>
      <protection locked="0"/>
    </xf>
    <xf numFmtId="0" fontId="42" fillId="55" borderId="228" xfId="0" applyFont="1" applyFill="1" applyBorder="1" applyAlignment="1" applyProtection="1">
      <alignment horizontal="left" vertical="center" indent="2"/>
      <protection locked="0"/>
    </xf>
    <xf numFmtId="0" fontId="8" fillId="0" borderId="229" xfId="0" applyFont="1" applyBorder="1" applyAlignment="1" applyProtection="1">
      <alignment horizontal="left" vertical="center" indent="2"/>
      <protection locked="0"/>
    </xf>
    <xf numFmtId="0" fontId="8" fillId="0" borderId="230" xfId="0" applyFont="1" applyBorder="1" applyAlignment="1" applyProtection="1">
      <alignment horizontal="left" vertical="center" indent="2"/>
      <protection locked="0"/>
    </xf>
    <xf numFmtId="0" fontId="8" fillId="55" borderId="231" xfId="0" applyFont="1" applyFill="1" applyBorder="1" applyAlignment="1" applyProtection="1">
      <alignment horizontal="left" indent="2"/>
      <protection locked="0"/>
    </xf>
    <xf numFmtId="0" fontId="8" fillId="55" borderId="173" xfId="0" applyFont="1" applyFill="1" applyBorder="1" applyAlignment="1" applyProtection="1">
      <alignment horizontal="left" indent="2"/>
      <protection locked="0"/>
    </xf>
    <xf numFmtId="0" fontId="8" fillId="55" borderId="69" xfId="0" applyFont="1" applyFill="1" applyBorder="1" applyAlignment="1" applyProtection="1">
      <alignment horizontal="left" indent="2"/>
      <protection locked="0"/>
    </xf>
    <xf numFmtId="0" fontId="8" fillId="0" borderId="33" xfId="0" applyFont="1" applyBorder="1" applyAlignment="1" applyProtection="1">
      <alignment horizontal="left" indent="2"/>
      <protection locked="0"/>
    </xf>
    <xf numFmtId="0" fontId="8" fillId="0" borderId="232" xfId="0" applyFont="1" applyBorder="1" applyAlignment="1" applyProtection="1">
      <alignment horizontal="left" indent="2"/>
      <protection locked="0"/>
    </xf>
    <xf numFmtId="0" fontId="8" fillId="55" borderId="73" xfId="0" applyFont="1" applyFill="1" applyBorder="1" applyAlignment="1" applyProtection="1">
      <alignment horizontal="left" indent="2"/>
      <protection locked="0"/>
    </xf>
    <xf numFmtId="0" fontId="8" fillId="55" borderId="136" xfId="0" applyFont="1" applyFill="1" applyBorder="1" applyAlignment="1" applyProtection="1">
      <alignment horizontal="left" indent="2"/>
      <protection locked="0"/>
    </xf>
    <xf numFmtId="0" fontId="8" fillId="55" borderId="37" xfId="0" applyFont="1" applyFill="1" applyBorder="1" applyAlignment="1" applyProtection="1">
      <alignment horizontal="left" indent="2"/>
      <protection locked="0"/>
    </xf>
    <xf numFmtId="0" fontId="8" fillId="55" borderId="126" xfId="0" applyFont="1" applyFill="1" applyBorder="1" applyAlignment="1" applyProtection="1">
      <alignment horizontal="left" indent="2"/>
      <protection locked="0"/>
    </xf>
    <xf numFmtId="0" fontId="23" fillId="0" borderId="73" xfId="0" applyFont="1" applyBorder="1" applyAlignment="1" applyProtection="1">
      <alignment horizontal="center"/>
      <protection/>
    </xf>
    <xf numFmtId="0" fontId="0" fillId="0" borderId="136" xfId="0" applyBorder="1" applyAlignment="1">
      <alignment horizontal="center"/>
    </xf>
    <xf numFmtId="0" fontId="42" fillId="0" borderId="233" xfId="0" applyFont="1" applyBorder="1" applyAlignment="1" applyProtection="1">
      <alignment horizontal="center"/>
      <protection/>
    </xf>
    <xf numFmtId="0" fontId="0" fillId="0" borderId="234" xfId="0" applyBorder="1" applyAlignment="1">
      <alignment horizontal="center"/>
    </xf>
    <xf numFmtId="0" fontId="46" fillId="57" borderId="219" xfId="0" applyFont="1" applyFill="1" applyBorder="1" applyAlignment="1" applyProtection="1">
      <alignment horizontal="center" vertical="center"/>
      <protection/>
    </xf>
    <xf numFmtId="0" fontId="0" fillId="57" borderId="219" xfId="0" applyFill="1" applyBorder="1" applyAlignment="1">
      <alignment horizontal="center" vertical="center"/>
    </xf>
    <xf numFmtId="0" fontId="0" fillId="57" borderId="235" xfId="0" applyFill="1" applyBorder="1" applyAlignment="1">
      <alignment horizontal="center" vertical="center"/>
    </xf>
    <xf numFmtId="0" fontId="0" fillId="55" borderId="71" xfId="0" applyFill="1" applyBorder="1" applyAlignment="1" applyProtection="1">
      <alignment horizontal="left" indent="2"/>
      <protection locked="0"/>
    </xf>
    <xf numFmtId="0" fontId="0" fillId="55" borderId="126" xfId="0" applyFill="1" applyBorder="1" applyAlignment="1" applyProtection="1">
      <alignment horizontal="left" indent="2"/>
      <protection locked="0"/>
    </xf>
    <xf numFmtId="49" fontId="8" fillId="55" borderId="37" xfId="0" applyNumberFormat="1" applyFont="1" applyFill="1" applyBorder="1" applyAlignment="1" applyProtection="1">
      <alignment horizontal="left" indent="2"/>
      <protection locked="0"/>
    </xf>
    <xf numFmtId="0" fontId="8" fillId="0" borderId="76" xfId="0" applyFont="1" applyBorder="1" applyAlignment="1" applyProtection="1">
      <alignment horizontal="left" indent="2"/>
      <protection locked="0"/>
    </xf>
    <xf numFmtId="0" fontId="8" fillId="0" borderId="205" xfId="0" applyFont="1" applyBorder="1" applyAlignment="1" applyProtection="1">
      <alignment horizontal="left" indent="2"/>
      <protection locked="0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ali_LohkoKaavio_4-5_makrot" xfId="91"/>
    <cellStyle name="Normaali_MK-sijoitetut" xfId="92"/>
    <cellStyle name="Normal 2" xfId="93"/>
    <cellStyle name="Normal 3" xfId="94"/>
    <cellStyle name="Normal 4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7.8515625" style="0" bestFit="1" customWidth="1"/>
    <col min="3" max="3" width="7.8515625" style="0" bestFit="1" customWidth="1"/>
    <col min="4" max="4" width="34.7109375" style="0" bestFit="1" customWidth="1"/>
    <col min="5" max="5" width="51.28125" style="0" bestFit="1" customWidth="1"/>
    <col min="6" max="6" width="2.7109375" style="0" customWidth="1"/>
  </cols>
  <sheetData>
    <row r="1" spans="1:6" ht="15">
      <c r="A1" s="409"/>
      <c r="B1" s="409"/>
      <c r="C1" s="409"/>
      <c r="D1" s="409"/>
      <c r="E1" s="409"/>
      <c r="F1" s="409"/>
    </row>
    <row r="2" spans="1:6" ht="15">
      <c r="A2" s="409"/>
      <c r="B2" s="410" t="s">
        <v>1</v>
      </c>
      <c r="C2" s="410" t="s">
        <v>513</v>
      </c>
      <c r="D2" s="410" t="s">
        <v>259</v>
      </c>
      <c r="E2" s="410" t="s">
        <v>3</v>
      </c>
      <c r="F2" s="409"/>
    </row>
    <row r="3" spans="1:6" ht="15">
      <c r="A3" s="409"/>
      <c r="B3" s="409"/>
      <c r="C3" s="409" t="s">
        <v>514</v>
      </c>
      <c r="D3" s="409" t="s">
        <v>258</v>
      </c>
      <c r="E3" s="409" t="s">
        <v>3</v>
      </c>
      <c r="F3" s="409"/>
    </row>
    <row r="4" spans="1:6" ht="15">
      <c r="A4" s="409"/>
      <c r="B4" s="409"/>
      <c r="C4" s="409" t="s">
        <v>515</v>
      </c>
      <c r="D4" s="409" t="s">
        <v>404</v>
      </c>
      <c r="E4" s="409" t="s">
        <v>17</v>
      </c>
      <c r="F4" s="409"/>
    </row>
    <row r="5" spans="1:6" ht="15">
      <c r="A5" s="409"/>
      <c r="B5" s="409"/>
      <c r="C5" s="409" t="s">
        <v>515</v>
      </c>
      <c r="D5" s="409" t="s">
        <v>260</v>
      </c>
      <c r="E5" s="409" t="s">
        <v>18</v>
      </c>
      <c r="F5" s="409"/>
    </row>
    <row r="6" spans="1:6" ht="15">
      <c r="A6" s="409"/>
      <c r="B6" s="409"/>
      <c r="C6" s="409" t="s">
        <v>516</v>
      </c>
      <c r="D6" s="409" t="s">
        <v>402</v>
      </c>
      <c r="E6" s="409" t="s">
        <v>17</v>
      </c>
      <c r="F6" s="409"/>
    </row>
    <row r="7" spans="1:6" ht="15">
      <c r="A7" s="409"/>
      <c r="B7" s="409"/>
      <c r="C7" s="409"/>
      <c r="D7" s="409"/>
      <c r="E7" s="409"/>
      <c r="F7" s="409"/>
    </row>
    <row r="8" spans="1:6" ht="15">
      <c r="A8" s="409"/>
      <c r="B8" s="410" t="s">
        <v>21</v>
      </c>
      <c r="C8" s="410" t="s">
        <v>513</v>
      </c>
      <c r="D8" s="410" t="s">
        <v>258</v>
      </c>
      <c r="E8" s="410" t="s">
        <v>3</v>
      </c>
      <c r="F8" s="409"/>
    </row>
    <row r="9" spans="1:6" ht="15">
      <c r="A9" s="409"/>
      <c r="B9" s="409"/>
      <c r="C9" s="409" t="s">
        <v>514</v>
      </c>
      <c r="D9" s="409" t="s">
        <v>259</v>
      </c>
      <c r="E9" s="409" t="s">
        <v>3</v>
      </c>
      <c r="F9" s="409"/>
    </row>
    <row r="10" spans="1:6" ht="15">
      <c r="A10" s="409"/>
      <c r="B10" s="409"/>
      <c r="C10" s="409" t="s">
        <v>515</v>
      </c>
      <c r="D10" s="409" t="s">
        <v>260</v>
      </c>
      <c r="E10" s="409" t="s">
        <v>18</v>
      </c>
      <c r="F10" s="409"/>
    </row>
    <row r="11" spans="1:6" ht="15">
      <c r="A11" s="409"/>
      <c r="B11" s="409"/>
      <c r="C11" s="409" t="s">
        <v>515</v>
      </c>
      <c r="D11" s="409" t="s">
        <v>261</v>
      </c>
      <c r="E11" s="409" t="s">
        <v>3</v>
      </c>
      <c r="F11" s="409"/>
    </row>
    <row r="12" spans="1:6" ht="15">
      <c r="A12" s="409"/>
      <c r="B12" s="409"/>
      <c r="C12" s="409" t="s">
        <v>516</v>
      </c>
      <c r="D12" s="409" t="s">
        <v>270</v>
      </c>
      <c r="E12" s="409" t="s">
        <v>3</v>
      </c>
      <c r="F12" s="409"/>
    </row>
    <row r="13" spans="1:6" ht="15">
      <c r="A13" s="409"/>
      <c r="B13" s="409"/>
      <c r="C13" s="409"/>
      <c r="D13" s="409"/>
      <c r="E13" s="409"/>
      <c r="F13" s="409"/>
    </row>
    <row r="14" spans="1:6" ht="15">
      <c r="A14" s="409"/>
      <c r="B14" s="410" t="s">
        <v>23</v>
      </c>
      <c r="C14" s="410" t="s">
        <v>513</v>
      </c>
      <c r="D14" s="410" t="s">
        <v>264</v>
      </c>
      <c r="E14" s="410" t="s">
        <v>3</v>
      </c>
      <c r="F14" s="409"/>
    </row>
    <row r="15" spans="1:6" ht="15">
      <c r="A15" s="409"/>
      <c r="B15" s="409"/>
      <c r="C15" s="409" t="s">
        <v>514</v>
      </c>
      <c r="D15" s="409" t="s">
        <v>262</v>
      </c>
      <c r="E15" s="409" t="s">
        <v>20</v>
      </c>
      <c r="F15" s="409"/>
    </row>
    <row r="16" spans="1:6" ht="15">
      <c r="A16" s="409"/>
      <c r="B16" s="409"/>
      <c r="C16" s="409" t="s">
        <v>515</v>
      </c>
      <c r="D16" s="409" t="s">
        <v>258</v>
      </c>
      <c r="E16" s="409" t="s">
        <v>3</v>
      </c>
      <c r="F16" s="409"/>
    </row>
    <row r="17" spans="1:6" ht="15">
      <c r="A17" s="409"/>
      <c r="B17" s="409"/>
      <c r="C17" s="409" t="s">
        <v>515</v>
      </c>
      <c r="D17" s="409" t="s">
        <v>265</v>
      </c>
      <c r="E17" s="409" t="s">
        <v>3</v>
      </c>
      <c r="F17" s="409"/>
    </row>
    <row r="18" spans="1:6" ht="15">
      <c r="A18" s="409"/>
      <c r="B18" s="409"/>
      <c r="C18" s="409" t="s">
        <v>516</v>
      </c>
      <c r="D18" s="409" t="s">
        <v>270</v>
      </c>
      <c r="E18" s="409" t="s">
        <v>3</v>
      </c>
      <c r="F18" s="409"/>
    </row>
    <row r="19" spans="1:6" ht="15">
      <c r="A19" s="409"/>
      <c r="B19" s="409"/>
      <c r="C19" s="409"/>
      <c r="D19" s="409"/>
      <c r="E19" s="409"/>
      <c r="F19" s="409"/>
    </row>
    <row r="20" spans="1:6" ht="15">
      <c r="A20" s="409"/>
      <c r="B20" s="410" t="s">
        <v>29</v>
      </c>
      <c r="C20" s="410" t="s">
        <v>513</v>
      </c>
      <c r="D20" s="410" t="s">
        <v>420</v>
      </c>
      <c r="E20" s="410" t="s">
        <v>28</v>
      </c>
      <c r="F20" s="409"/>
    </row>
    <row r="21" spans="1:6" ht="15">
      <c r="A21" s="409"/>
      <c r="B21" s="409"/>
      <c r="C21" s="409" t="s">
        <v>514</v>
      </c>
      <c r="D21" s="409" t="s">
        <v>421</v>
      </c>
      <c r="E21" s="409" t="s">
        <v>28</v>
      </c>
      <c r="F21" s="409"/>
    </row>
    <row r="22" spans="1:6" ht="15">
      <c r="A22" s="409"/>
      <c r="B22" s="409"/>
      <c r="C22" s="409" t="s">
        <v>515</v>
      </c>
      <c r="D22" s="409" t="s">
        <v>410</v>
      </c>
      <c r="E22" s="409" t="s">
        <v>30</v>
      </c>
      <c r="F22" s="409"/>
    </row>
    <row r="23" spans="1:6" ht="15">
      <c r="A23" s="409"/>
      <c r="B23" s="409"/>
      <c r="C23" s="409" t="s">
        <v>515</v>
      </c>
      <c r="D23" s="409" t="s">
        <v>422</v>
      </c>
      <c r="E23" s="409" t="s">
        <v>20</v>
      </c>
      <c r="F23" s="409"/>
    </row>
    <row r="24" spans="1:6" ht="15">
      <c r="A24" s="409"/>
      <c r="B24" s="409"/>
      <c r="C24" s="409" t="s">
        <v>516</v>
      </c>
      <c r="D24" s="409" t="s">
        <v>411</v>
      </c>
      <c r="E24" s="409" t="s">
        <v>25</v>
      </c>
      <c r="F24" s="409"/>
    </row>
    <row r="25" spans="1:6" ht="15">
      <c r="A25" s="409"/>
      <c r="B25" s="409"/>
      <c r="C25" s="409"/>
      <c r="D25" s="409"/>
      <c r="E25" s="409"/>
      <c r="F25" s="409"/>
    </row>
    <row r="26" spans="1:6" ht="15">
      <c r="A26" s="409"/>
      <c r="B26" s="410" t="s">
        <v>31</v>
      </c>
      <c r="C26" s="410" t="s">
        <v>513</v>
      </c>
      <c r="D26" s="410" t="s">
        <v>331</v>
      </c>
      <c r="E26" s="410" t="s">
        <v>20</v>
      </c>
      <c r="F26" s="409"/>
    </row>
    <row r="27" spans="1:6" ht="15">
      <c r="A27" s="409"/>
      <c r="B27" s="409"/>
      <c r="C27" s="409" t="s">
        <v>514</v>
      </c>
      <c r="D27" s="409" t="s">
        <v>334</v>
      </c>
      <c r="E27" s="409" t="s">
        <v>20</v>
      </c>
      <c r="F27" s="409"/>
    </row>
    <row r="28" spans="1:6" ht="15">
      <c r="A28" s="409"/>
      <c r="B28" s="409"/>
      <c r="C28" s="409" t="s">
        <v>515</v>
      </c>
      <c r="D28" s="409" t="s">
        <v>332</v>
      </c>
      <c r="E28" s="409" t="s">
        <v>30</v>
      </c>
      <c r="F28" s="409"/>
    </row>
    <row r="29" spans="1:6" ht="15">
      <c r="A29" s="409"/>
      <c r="B29" s="409"/>
      <c r="C29" s="409" t="s">
        <v>515</v>
      </c>
      <c r="D29" s="409" t="s">
        <v>317</v>
      </c>
      <c r="E29" s="409" t="s">
        <v>28</v>
      </c>
      <c r="F29" s="409"/>
    </row>
    <row r="30" spans="1:6" ht="15">
      <c r="A30" s="409"/>
      <c r="B30" s="409"/>
      <c r="C30" s="409" t="s">
        <v>516</v>
      </c>
      <c r="D30" s="409" t="s">
        <v>327</v>
      </c>
      <c r="E30" s="409" t="s">
        <v>27</v>
      </c>
      <c r="F30" s="409"/>
    </row>
    <row r="31" spans="1:6" ht="15">
      <c r="A31" s="409"/>
      <c r="B31" s="409"/>
      <c r="C31" s="409"/>
      <c r="D31" s="409"/>
      <c r="E31" s="409"/>
      <c r="F31" s="409"/>
    </row>
    <row r="32" spans="1:6" ht="15">
      <c r="A32" s="409"/>
      <c r="B32" s="410" t="s">
        <v>36</v>
      </c>
      <c r="C32" s="410" t="s">
        <v>513</v>
      </c>
      <c r="D32" s="410" t="s">
        <v>347</v>
      </c>
      <c r="E32" s="410" t="s">
        <v>3</v>
      </c>
      <c r="F32" s="409"/>
    </row>
    <row r="33" spans="1:6" ht="15">
      <c r="A33" s="409"/>
      <c r="B33" s="409"/>
      <c r="C33" s="409" t="s">
        <v>514</v>
      </c>
      <c r="D33" s="409" t="s">
        <v>351</v>
      </c>
      <c r="E33" s="409" t="s">
        <v>3</v>
      </c>
      <c r="F33" s="409"/>
    </row>
    <row r="34" spans="1:6" ht="15">
      <c r="A34" s="409"/>
      <c r="B34" s="409"/>
      <c r="C34" s="409" t="s">
        <v>515</v>
      </c>
      <c r="D34" s="409" t="s">
        <v>349</v>
      </c>
      <c r="E34" s="409" t="s">
        <v>25</v>
      </c>
      <c r="F34" s="409"/>
    </row>
    <row r="35" spans="1:6" ht="15">
      <c r="A35" s="409"/>
      <c r="B35" s="409"/>
      <c r="C35" s="409" t="s">
        <v>515</v>
      </c>
      <c r="D35" s="409" t="s">
        <v>331</v>
      </c>
      <c r="E35" s="409" t="s">
        <v>20</v>
      </c>
      <c r="F35" s="409"/>
    </row>
    <row r="36" spans="1:6" ht="15">
      <c r="A36" s="409"/>
      <c r="B36" s="409"/>
      <c r="C36" s="409" t="s">
        <v>516</v>
      </c>
      <c r="D36" s="409" t="s">
        <v>320</v>
      </c>
      <c r="E36" s="409" t="s">
        <v>32</v>
      </c>
      <c r="F36" s="409"/>
    </row>
    <row r="37" spans="1:6" ht="15">
      <c r="A37" s="409"/>
      <c r="B37" s="409"/>
      <c r="C37" s="409"/>
      <c r="D37" s="409"/>
      <c r="E37" s="409"/>
      <c r="F37" s="409"/>
    </row>
    <row r="38" spans="1:6" ht="15">
      <c r="A38" s="409"/>
      <c r="B38" s="410" t="s">
        <v>41</v>
      </c>
      <c r="C38" s="410" t="s">
        <v>513</v>
      </c>
      <c r="D38" s="410" t="s">
        <v>517</v>
      </c>
      <c r="E38" s="410" t="s">
        <v>3</v>
      </c>
      <c r="F38" s="409"/>
    </row>
    <row r="39" spans="1:6" ht="15">
      <c r="A39" s="409"/>
      <c r="B39" s="409"/>
      <c r="C39" s="409" t="s">
        <v>514</v>
      </c>
      <c r="D39" s="409" t="s">
        <v>518</v>
      </c>
      <c r="E39" s="409" t="s">
        <v>18</v>
      </c>
      <c r="F39" s="409"/>
    </row>
    <row r="40" spans="1:6" ht="15">
      <c r="A40" s="409"/>
      <c r="B40" s="409"/>
      <c r="C40" s="409" t="s">
        <v>515</v>
      </c>
      <c r="D40" s="409" t="s">
        <v>519</v>
      </c>
      <c r="E40" s="409" t="s">
        <v>3</v>
      </c>
      <c r="F40" s="409"/>
    </row>
    <row r="41" spans="1:6" ht="15">
      <c r="A41" s="409"/>
      <c r="B41" s="409"/>
      <c r="C41" s="409" t="s">
        <v>515</v>
      </c>
      <c r="D41" s="409" t="s">
        <v>522</v>
      </c>
      <c r="E41" s="409" t="s">
        <v>17</v>
      </c>
      <c r="F41" s="409"/>
    </row>
    <row r="42" spans="1:6" ht="15">
      <c r="A42" s="409"/>
      <c r="B42" s="409"/>
      <c r="C42" s="409"/>
      <c r="D42" s="409"/>
      <c r="E42" s="409"/>
      <c r="F42" s="409"/>
    </row>
    <row r="43" spans="1:6" ht="15">
      <c r="A43" s="409"/>
      <c r="B43" s="410" t="s">
        <v>42</v>
      </c>
      <c r="C43" s="410" t="s">
        <v>513</v>
      </c>
      <c r="D43" s="410" t="s">
        <v>517</v>
      </c>
      <c r="E43" s="410" t="s">
        <v>3</v>
      </c>
      <c r="F43" s="409"/>
    </row>
    <row r="44" spans="1:6" ht="15">
      <c r="A44" s="409"/>
      <c r="B44" s="409"/>
      <c r="C44" s="409" t="s">
        <v>514</v>
      </c>
      <c r="D44" s="409" t="s">
        <v>526</v>
      </c>
      <c r="E44" s="409" t="s">
        <v>3</v>
      </c>
      <c r="F44" s="409"/>
    </row>
    <row r="45" spans="1:6" ht="15">
      <c r="A45" s="409"/>
      <c r="B45" s="409"/>
      <c r="C45" s="409" t="s">
        <v>515</v>
      </c>
      <c r="D45" s="409" t="s">
        <v>527</v>
      </c>
      <c r="E45" s="409" t="s">
        <v>45</v>
      </c>
      <c r="F45" s="409"/>
    </row>
    <row r="46" spans="1:6" ht="15">
      <c r="A46" s="409"/>
      <c r="B46" s="409"/>
      <c r="C46" s="409" t="s">
        <v>515</v>
      </c>
      <c r="D46" s="409" t="s">
        <v>518</v>
      </c>
      <c r="E46" s="409" t="s">
        <v>18</v>
      </c>
      <c r="F46" s="409"/>
    </row>
    <row r="47" spans="1:6" ht="15">
      <c r="A47" s="409"/>
      <c r="B47" s="409"/>
      <c r="C47" s="409"/>
      <c r="D47" s="409"/>
      <c r="E47" s="409"/>
      <c r="F47" s="409"/>
    </row>
    <row r="48" spans="1:6" ht="15">
      <c r="A48" s="409"/>
      <c r="B48" s="410" t="s">
        <v>46</v>
      </c>
      <c r="C48" s="410" t="s">
        <v>513</v>
      </c>
      <c r="D48" s="410" t="s">
        <v>47</v>
      </c>
      <c r="E48" s="410" t="s">
        <v>3</v>
      </c>
      <c r="F48" s="409"/>
    </row>
    <row r="49" spans="1:6" ht="15">
      <c r="A49" s="409"/>
      <c r="B49" s="409"/>
      <c r="C49" s="409" t="s">
        <v>514</v>
      </c>
      <c r="D49" s="409" t="s">
        <v>38</v>
      </c>
      <c r="E49" s="409" t="s">
        <v>3</v>
      </c>
      <c r="F49" s="409"/>
    </row>
    <row r="50" spans="1:6" ht="15">
      <c r="A50" s="409"/>
      <c r="B50" s="409"/>
      <c r="C50" s="409" t="s">
        <v>515</v>
      </c>
      <c r="D50" s="409" t="s">
        <v>39</v>
      </c>
      <c r="E50" s="409" t="s">
        <v>18</v>
      </c>
      <c r="F50" s="409"/>
    </row>
    <row r="51" spans="1:6" ht="15">
      <c r="A51" s="409"/>
      <c r="B51" s="409"/>
      <c r="C51" s="409" t="s">
        <v>515</v>
      </c>
      <c r="D51" s="409" t="s">
        <v>48</v>
      </c>
      <c r="E51" s="409" t="s">
        <v>3</v>
      </c>
      <c r="F51" s="409"/>
    </row>
    <row r="52" spans="1:6" ht="15">
      <c r="A52" s="409"/>
      <c r="B52" s="409"/>
      <c r="C52" s="409"/>
      <c r="D52" s="409"/>
      <c r="E52" s="409"/>
      <c r="F52" s="409"/>
    </row>
    <row r="53" spans="1:6" ht="15">
      <c r="A53" s="409"/>
      <c r="B53" s="410" t="s">
        <v>49</v>
      </c>
      <c r="C53" s="410" t="s">
        <v>513</v>
      </c>
      <c r="D53" s="410" t="s">
        <v>58</v>
      </c>
      <c r="E53" s="410" t="s">
        <v>28</v>
      </c>
      <c r="F53" s="409"/>
    </row>
    <row r="54" spans="1:6" ht="15">
      <c r="A54" s="409"/>
      <c r="B54" s="409"/>
      <c r="C54" s="409" t="s">
        <v>514</v>
      </c>
      <c r="D54" s="409" t="s">
        <v>59</v>
      </c>
      <c r="E54" s="409" t="s">
        <v>60</v>
      </c>
      <c r="F54" s="409"/>
    </row>
    <row r="55" spans="1:6" ht="15">
      <c r="A55" s="409"/>
      <c r="B55" s="409"/>
      <c r="C55" s="409" t="s">
        <v>515</v>
      </c>
      <c r="D55" s="409" t="s">
        <v>62</v>
      </c>
      <c r="E55" s="409" t="s">
        <v>63</v>
      </c>
      <c r="F55" s="409"/>
    </row>
    <row r="56" spans="1:6" ht="15">
      <c r="A56" s="409"/>
      <c r="B56" s="409"/>
      <c r="C56" s="409" t="s">
        <v>515</v>
      </c>
      <c r="D56" s="409" t="s">
        <v>55</v>
      </c>
      <c r="E56" s="409" t="s">
        <v>28</v>
      </c>
      <c r="F56" s="409"/>
    </row>
    <row r="57" spans="1:6" ht="15">
      <c r="A57" s="409"/>
      <c r="B57" s="409"/>
      <c r="C57" s="409"/>
      <c r="D57" s="409"/>
      <c r="E57" s="409"/>
      <c r="F57" s="409"/>
    </row>
    <row r="58" spans="1:6" ht="15">
      <c r="A58" s="409"/>
      <c r="B58" s="410" t="s">
        <v>88</v>
      </c>
      <c r="C58" s="410" t="s">
        <v>513</v>
      </c>
      <c r="D58" s="410" t="s">
        <v>58</v>
      </c>
      <c r="E58" s="410" t="s">
        <v>28</v>
      </c>
      <c r="F58" s="409"/>
    </row>
    <row r="59" spans="1:6" ht="15">
      <c r="A59" s="409"/>
      <c r="B59" s="409"/>
      <c r="C59" s="409" t="s">
        <v>514</v>
      </c>
      <c r="D59" s="409" t="s">
        <v>89</v>
      </c>
      <c r="E59" s="409" t="s">
        <v>20</v>
      </c>
      <c r="F59" s="409"/>
    </row>
    <row r="60" spans="1:6" ht="15">
      <c r="A60" s="409"/>
      <c r="B60" s="409"/>
      <c r="C60" s="409" t="s">
        <v>515</v>
      </c>
      <c r="D60" s="409" t="s">
        <v>91</v>
      </c>
      <c r="E60" s="409" t="s">
        <v>30</v>
      </c>
      <c r="F60" s="409"/>
    </row>
    <row r="61" spans="1:6" ht="15">
      <c r="A61" s="409"/>
      <c r="B61" s="409"/>
      <c r="C61" s="409" t="s">
        <v>515</v>
      </c>
      <c r="D61" s="409" t="s">
        <v>59</v>
      </c>
      <c r="E61" s="409" t="s">
        <v>60</v>
      </c>
      <c r="F61" s="409"/>
    </row>
    <row r="62" spans="1:6" ht="15">
      <c r="A62" s="409"/>
      <c r="B62" s="409"/>
      <c r="C62" s="409"/>
      <c r="D62" s="409"/>
      <c r="E62" s="409"/>
      <c r="F62" s="409"/>
    </row>
    <row r="63" spans="1:6" ht="15">
      <c r="A63" s="409"/>
      <c r="B63" s="410" t="s">
        <v>96</v>
      </c>
      <c r="C63" s="410" t="s">
        <v>513</v>
      </c>
      <c r="D63" s="410" t="s">
        <v>97</v>
      </c>
      <c r="E63" s="410" t="s">
        <v>3</v>
      </c>
      <c r="F63" s="409"/>
    </row>
    <row r="64" spans="1:6" ht="15">
      <c r="A64" s="409"/>
      <c r="B64" s="409"/>
      <c r="C64" s="409" t="s">
        <v>514</v>
      </c>
      <c r="D64" s="409" t="s">
        <v>91</v>
      </c>
      <c r="E64" s="409" t="s">
        <v>30</v>
      </c>
      <c r="F64" s="409"/>
    </row>
    <row r="65" spans="1:6" ht="15">
      <c r="A65" s="409"/>
      <c r="B65" s="409"/>
      <c r="C65" s="409" t="s">
        <v>515</v>
      </c>
      <c r="D65" s="409" t="s">
        <v>99</v>
      </c>
      <c r="E65" s="409" t="s">
        <v>100</v>
      </c>
      <c r="F65" s="409"/>
    </row>
    <row r="66" spans="1:6" ht="15">
      <c r="A66" s="409"/>
      <c r="B66" s="409"/>
      <c r="C66" s="409" t="s">
        <v>515</v>
      </c>
      <c r="D66" s="409" t="s">
        <v>94</v>
      </c>
      <c r="E66" s="409" t="s">
        <v>95</v>
      </c>
      <c r="F66" s="409"/>
    </row>
    <row r="67" spans="1:6" ht="15">
      <c r="A67" s="409"/>
      <c r="B67" s="409"/>
      <c r="C67" s="409"/>
      <c r="D67" s="409"/>
      <c r="E67" s="409"/>
      <c r="F67" s="409"/>
    </row>
    <row r="68" spans="1:6" ht="15">
      <c r="A68" s="409"/>
      <c r="B68" s="410" t="s">
        <v>103</v>
      </c>
      <c r="C68" s="410" t="s">
        <v>513</v>
      </c>
      <c r="D68" s="410" t="s">
        <v>101</v>
      </c>
      <c r="E68" s="410" t="s">
        <v>520</v>
      </c>
      <c r="F68" s="409"/>
    </row>
    <row r="69" spans="1:6" ht="15">
      <c r="A69" s="409"/>
      <c r="B69" s="409"/>
      <c r="C69" s="409" t="s">
        <v>514</v>
      </c>
      <c r="D69" s="409" t="s">
        <v>18</v>
      </c>
      <c r="E69" s="409" t="s">
        <v>523</v>
      </c>
      <c r="F69" s="409"/>
    </row>
    <row r="70" spans="1:6" ht="15">
      <c r="A70" s="409"/>
      <c r="B70" s="409"/>
      <c r="C70" s="409" t="s">
        <v>515</v>
      </c>
      <c r="D70" s="409" t="s">
        <v>17</v>
      </c>
      <c r="E70" s="409" t="s">
        <v>521</v>
      </c>
      <c r="F70" s="409"/>
    </row>
    <row r="71" spans="1:6" ht="15">
      <c r="A71" s="409"/>
      <c r="B71" s="409"/>
      <c r="C71" s="409" t="s">
        <v>515</v>
      </c>
      <c r="D71" s="409" t="s">
        <v>102</v>
      </c>
      <c r="E71" s="409" t="s">
        <v>524</v>
      </c>
      <c r="F71" s="409"/>
    </row>
    <row r="72" spans="1:6" ht="15">
      <c r="A72" s="409"/>
      <c r="B72" s="409"/>
      <c r="C72" s="409"/>
      <c r="D72" s="409"/>
      <c r="E72" s="409"/>
      <c r="F72" s="409"/>
    </row>
    <row r="73" spans="1:6" ht="15">
      <c r="A73" s="409"/>
      <c r="B73" s="410" t="s">
        <v>104</v>
      </c>
      <c r="C73" s="410" t="s">
        <v>513</v>
      </c>
      <c r="D73" s="410" t="s">
        <v>101</v>
      </c>
      <c r="E73" s="410" t="s">
        <v>520</v>
      </c>
      <c r="F73" s="409"/>
    </row>
    <row r="74" spans="1:6" ht="15">
      <c r="A74" s="409"/>
      <c r="B74" s="409"/>
      <c r="C74" s="409" t="s">
        <v>514</v>
      </c>
      <c r="D74" s="409" t="s">
        <v>18</v>
      </c>
      <c r="E74" s="409" t="s">
        <v>523</v>
      </c>
      <c r="F74" s="409"/>
    </row>
    <row r="75" spans="1:6" ht="15">
      <c r="A75" s="409"/>
      <c r="B75" s="409"/>
      <c r="C75" s="409" t="s">
        <v>515</v>
      </c>
      <c r="D75" s="409" t="s">
        <v>102</v>
      </c>
      <c r="E75" s="409" t="s">
        <v>525</v>
      </c>
      <c r="F75" s="409"/>
    </row>
    <row r="76" spans="1:6" ht="15">
      <c r="A76" s="409"/>
      <c r="B76" s="409"/>
      <c r="C76" s="409" t="s">
        <v>515</v>
      </c>
      <c r="D76" s="409" t="s">
        <v>105</v>
      </c>
      <c r="E76" s="409" t="s">
        <v>524</v>
      </c>
      <c r="F76" s="409"/>
    </row>
    <row r="77" spans="1:6" ht="15">
      <c r="A77" s="409"/>
      <c r="B77" s="409"/>
      <c r="C77" s="409"/>
      <c r="D77" s="409"/>
      <c r="E77" s="409"/>
      <c r="F77" s="409"/>
    </row>
    <row r="78" spans="1:6" ht="15">
      <c r="A78" s="409"/>
      <c r="B78" s="410" t="s">
        <v>143</v>
      </c>
      <c r="C78" s="410" t="s">
        <v>513</v>
      </c>
      <c r="D78" s="410" t="s">
        <v>28</v>
      </c>
      <c r="E78" s="410" t="s">
        <v>530</v>
      </c>
      <c r="F78" s="409"/>
    </row>
    <row r="79" spans="1:6" ht="15">
      <c r="A79" s="409"/>
      <c r="B79" s="409"/>
      <c r="C79" s="409" t="s">
        <v>514</v>
      </c>
      <c r="D79" s="409" t="s">
        <v>106</v>
      </c>
      <c r="E79" s="409" t="s">
        <v>542</v>
      </c>
      <c r="F79" s="409"/>
    </row>
    <row r="80" spans="1:6" ht="15">
      <c r="A80" s="409"/>
      <c r="B80" s="409"/>
      <c r="C80" s="409" t="s">
        <v>515</v>
      </c>
      <c r="D80" s="409" t="s">
        <v>101</v>
      </c>
      <c r="E80" s="409" t="s">
        <v>528</v>
      </c>
      <c r="F80" s="409"/>
    </row>
    <row r="81" spans="1:6" ht="15">
      <c r="A81" s="409"/>
      <c r="B81" s="409"/>
      <c r="C81" s="409" t="s">
        <v>515</v>
      </c>
      <c r="D81" s="409" t="s">
        <v>24</v>
      </c>
      <c r="E81" s="409" t="s">
        <v>529</v>
      </c>
      <c r="F81" s="409"/>
    </row>
    <row r="82" spans="1:6" ht="15">
      <c r="A82" s="409"/>
      <c r="B82" s="409"/>
      <c r="C82" s="409"/>
      <c r="D82" s="409"/>
      <c r="E82" s="409"/>
      <c r="F82" s="409"/>
    </row>
    <row r="83" spans="1:6" ht="15">
      <c r="A83" s="409"/>
      <c r="B83" s="410" t="s">
        <v>144</v>
      </c>
      <c r="C83" s="410" t="s">
        <v>513</v>
      </c>
      <c r="D83" s="410" t="s">
        <v>109</v>
      </c>
      <c r="E83" s="410" t="s">
        <v>546</v>
      </c>
      <c r="F83" s="409"/>
    </row>
    <row r="84" spans="1:6" ht="15">
      <c r="A84" s="409"/>
      <c r="B84" s="409"/>
      <c r="C84" s="409" t="s">
        <v>514</v>
      </c>
      <c r="D84" s="409" t="s">
        <v>30</v>
      </c>
      <c r="E84" s="409" t="s">
        <v>545</v>
      </c>
      <c r="F84" s="409"/>
    </row>
    <row r="85" spans="1:6" ht="15">
      <c r="A85" s="409"/>
      <c r="B85" s="409"/>
      <c r="C85" s="409" t="s">
        <v>515</v>
      </c>
      <c r="D85" s="409" t="s">
        <v>27</v>
      </c>
      <c r="E85" s="409" t="s">
        <v>544</v>
      </c>
      <c r="F85" s="409"/>
    </row>
    <row r="86" spans="1:6" ht="15">
      <c r="A86" s="409"/>
      <c r="B86" s="409"/>
      <c r="C86" s="409" t="s">
        <v>515</v>
      </c>
      <c r="D86" s="409" t="s">
        <v>28</v>
      </c>
      <c r="E86" s="409" t="s">
        <v>543</v>
      </c>
      <c r="F86" s="409"/>
    </row>
    <row r="87" spans="1:6" ht="15">
      <c r="A87" s="409"/>
      <c r="B87" s="409"/>
      <c r="C87" s="409"/>
      <c r="D87" s="409"/>
      <c r="E87" s="409"/>
      <c r="F87" s="409"/>
    </row>
    <row r="88" spans="1:6" ht="15">
      <c r="A88" s="409"/>
      <c r="B88" s="410" t="s">
        <v>605</v>
      </c>
      <c r="C88" s="409"/>
      <c r="D88" s="410" t="s">
        <v>602</v>
      </c>
      <c r="E88" s="410" t="s">
        <v>3</v>
      </c>
      <c r="F88" s="409"/>
    </row>
    <row r="89" spans="1:6" ht="15">
      <c r="A89" s="409"/>
      <c r="B89" s="409"/>
      <c r="C89" s="409"/>
      <c r="D89" s="409"/>
      <c r="E89" s="409"/>
      <c r="F89" s="409"/>
    </row>
    <row r="90" spans="1:6" ht="15">
      <c r="A90" s="409"/>
      <c r="B90" s="409"/>
      <c r="C90" s="409"/>
      <c r="D90" s="409"/>
      <c r="E90" s="409"/>
      <c r="F90" s="409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4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6" width="18.7109375" style="0" customWidth="1"/>
    <col min="7" max="7" width="20.8515625" style="0" bestFit="1" customWidth="1"/>
    <col min="8" max="8" width="19.8515625" style="0" bestFit="1" customWidth="1"/>
    <col min="9" max="9" width="18.7109375" style="0" customWidth="1"/>
  </cols>
  <sheetData>
    <row r="1" ht="15.75" thickBot="1"/>
    <row r="2" spans="8:9" ht="15">
      <c r="H2" s="175" t="s">
        <v>128</v>
      </c>
      <c r="I2" s="201" t="s">
        <v>131</v>
      </c>
    </row>
    <row r="3" spans="8:9" ht="15">
      <c r="H3" s="176" t="s">
        <v>129</v>
      </c>
      <c r="I3" s="202" t="s">
        <v>135</v>
      </c>
    </row>
    <row r="4" spans="1:9" ht="15.75" thickBot="1">
      <c r="A4" s="372"/>
      <c r="B4" s="373" t="s">
        <v>242</v>
      </c>
      <c r="C4" s="373" t="s">
        <v>243</v>
      </c>
      <c r="D4" s="374" t="s">
        <v>244</v>
      </c>
      <c r="H4" s="177" t="s">
        <v>130</v>
      </c>
      <c r="I4" s="203" t="s">
        <v>166</v>
      </c>
    </row>
    <row r="5" spans="1:5" ht="15">
      <c r="A5" s="375" t="s">
        <v>9</v>
      </c>
      <c r="B5" s="382">
        <v>1974</v>
      </c>
      <c r="C5" s="382" t="s">
        <v>317</v>
      </c>
      <c r="D5" s="383" t="s">
        <v>28</v>
      </c>
      <c r="E5" s="199" t="s">
        <v>317</v>
      </c>
    </row>
    <row r="6" spans="1:6" ht="15">
      <c r="A6" s="375" t="s">
        <v>10</v>
      </c>
      <c r="B6" s="371"/>
      <c r="C6" s="371"/>
      <c r="D6" s="376"/>
      <c r="E6" s="387"/>
      <c r="F6" s="199" t="s">
        <v>317</v>
      </c>
    </row>
    <row r="7" spans="1:7" ht="15">
      <c r="A7" s="377" t="s">
        <v>11</v>
      </c>
      <c r="B7" s="370"/>
      <c r="C7" s="370"/>
      <c r="D7" s="378"/>
      <c r="E7" s="199" t="s">
        <v>272</v>
      </c>
      <c r="F7" s="395" t="s">
        <v>439</v>
      </c>
      <c r="G7" s="131"/>
    </row>
    <row r="8" spans="1:7" ht="15">
      <c r="A8" s="377" t="s">
        <v>12</v>
      </c>
      <c r="B8" s="370" t="s">
        <v>352</v>
      </c>
      <c r="C8" s="370" t="s">
        <v>272</v>
      </c>
      <c r="D8" s="378" t="s">
        <v>146</v>
      </c>
      <c r="E8" s="387"/>
      <c r="G8" s="199" t="s">
        <v>317</v>
      </c>
    </row>
    <row r="9" spans="1:8" ht="15">
      <c r="A9" s="375" t="s">
        <v>19</v>
      </c>
      <c r="B9" s="371" t="s">
        <v>360</v>
      </c>
      <c r="C9" s="371" t="s">
        <v>279</v>
      </c>
      <c r="D9" s="376" t="s">
        <v>24</v>
      </c>
      <c r="E9" s="199" t="s">
        <v>279</v>
      </c>
      <c r="G9" s="395" t="s">
        <v>451</v>
      </c>
      <c r="H9" s="131"/>
    </row>
    <row r="10" spans="1:8" ht="15">
      <c r="A10" s="375" t="s">
        <v>239</v>
      </c>
      <c r="B10" s="371" t="s">
        <v>361</v>
      </c>
      <c r="C10" s="371" t="s">
        <v>281</v>
      </c>
      <c r="D10" s="376" t="s">
        <v>25</v>
      </c>
      <c r="E10" s="387" t="s">
        <v>426</v>
      </c>
      <c r="F10" s="199" t="s">
        <v>279</v>
      </c>
      <c r="G10" s="131"/>
      <c r="H10" s="131"/>
    </row>
    <row r="11" spans="1:8" ht="15">
      <c r="A11" s="377" t="s">
        <v>240</v>
      </c>
      <c r="B11" s="370"/>
      <c r="C11" s="370"/>
      <c r="D11" s="378"/>
      <c r="E11" s="199" t="s">
        <v>316</v>
      </c>
      <c r="F11" s="387" t="s">
        <v>437</v>
      </c>
      <c r="H11" s="131"/>
    </row>
    <row r="12" spans="1:8" ht="15">
      <c r="A12" s="379" t="s">
        <v>241</v>
      </c>
      <c r="B12" s="389">
        <v>1600</v>
      </c>
      <c r="C12" s="389" t="s">
        <v>316</v>
      </c>
      <c r="D12" s="390" t="s">
        <v>3</v>
      </c>
      <c r="E12" s="387"/>
      <c r="H12" s="199" t="s">
        <v>317</v>
      </c>
    </row>
    <row r="13" spans="1:9" ht="15">
      <c r="A13" s="178"/>
      <c r="B13" s="47"/>
      <c r="C13" s="47"/>
      <c r="D13" s="47"/>
      <c r="F13" s="77"/>
      <c r="G13" s="77"/>
      <c r="H13" s="395" t="s">
        <v>462</v>
      </c>
      <c r="I13" s="131"/>
    </row>
    <row r="14" spans="1:9" ht="15">
      <c r="A14" s="375" t="s">
        <v>250</v>
      </c>
      <c r="B14" s="382">
        <v>1573</v>
      </c>
      <c r="C14" s="382" t="s">
        <v>246</v>
      </c>
      <c r="D14" s="383" t="s">
        <v>28</v>
      </c>
      <c r="E14" s="199" t="s">
        <v>246</v>
      </c>
      <c r="H14" s="197"/>
      <c r="I14" s="131"/>
    </row>
    <row r="15" spans="1:9" ht="15">
      <c r="A15" s="375" t="s">
        <v>251</v>
      </c>
      <c r="B15" s="371"/>
      <c r="C15" s="371"/>
      <c r="D15" s="376"/>
      <c r="E15" s="387"/>
      <c r="F15" s="199" t="s">
        <v>246</v>
      </c>
      <c r="H15" s="197"/>
      <c r="I15" s="131"/>
    </row>
    <row r="16" spans="1:9" ht="15">
      <c r="A16" s="377" t="s">
        <v>252</v>
      </c>
      <c r="B16" s="370" t="s">
        <v>362</v>
      </c>
      <c r="C16" s="370" t="s">
        <v>247</v>
      </c>
      <c r="D16" s="378" t="s">
        <v>28</v>
      </c>
      <c r="E16" s="199" t="s">
        <v>283</v>
      </c>
      <c r="F16" s="395" t="s">
        <v>440</v>
      </c>
      <c r="G16" s="131"/>
      <c r="H16" s="197"/>
      <c r="I16" s="131"/>
    </row>
    <row r="17" spans="1:9" ht="15">
      <c r="A17" s="377" t="s">
        <v>253</v>
      </c>
      <c r="B17" s="370" t="s">
        <v>363</v>
      </c>
      <c r="C17" s="370" t="s">
        <v>283</v>
      </c>
      <c r="D17" s="378" t="s">
        <v>3</v>
      </c>
      <c r="E17" s="387" t="s">
        <v>427</v>
      </c>
      <c r="G17" s="199" t="s">
        <v>248</v>
      </c>
      <c r="H17" s="197"/>
      <c r="I17" s="131"/>
    </row>
    <row r="18" spans="1:9" ht="15">
      <c r="A18" s="375" t="s">
        <v>254</v>
      </c>
      <c r="B18" s="371" t="s">
        <v>353</v>
      </c>
      <c r="C18" s="371" t="s">
        <v>275</v>
      </c>
      <c r="D18" s="376" t="s">
        <v>24</v>
      </c>
      <c r="E18" s="199" t="s">
        <v>288</v>
      </c>
      <c r="G18" s="387" t="s">
        <v>457</v>
      </c>
      <c r="H18" s="77"/>
      <c r="I18" s="131"/>
    </row>
    <row r="19" spans="1:9" ht="15">
      <c r="A19" s="375" t="s">
        <v>255</v>
      </c>
      <c r="B19" s="371" t="s">
        <v>364</v>
      </c>
      <c r="C19" s="371" t="s">
        <v>288</v>
      </c>
      <c r="D19" s="376" t="s">
        <v>20</v>
      </c>
      <c r="E19" s="387" t="s">
        <v>428</v>
      </c>
      <c r="F19" s="199" t="s">
        <v>248</v>
      </c>
      <c r="G19" s="131"/>
      <c r="H19" s="77"/>
      <c r="I19" s="131"/>
    </row>
    <row r="20" spans="1:9" ht="15">
      <c r="A20" s="377" t="s">
        <v>256</v>
      </c>
      <c r="B20" s="370"/>
      <c r="C20" s="370"/>
      <c r="D20" s="378"/>
      <c r="E20" s="199" t="s">
        <v>248</v>
      </c>
      <c r="F20" s="387" t="s">
        <v>441</v>
      </c>
      <c r="H20" s="77"/>
      <c r="I20" s="131"/>
    </row>
    <row r="21" spans="1:9" ht="15">
      <c r="A21" s="379" t="s">
        <v>257</v>
      </c>
      <c r="B21" s="389">
        <v>1655</v>
      </c>
      <c r="C21" s="389" t="s">
        <v>248</v>
      </c>
      <c r="D21" s="390" t="s">
        <v>30</v>
      </c>
      <c r="E21" s="387"/>
      <c r="H21" s="77"/>
      <c r="I21" s="394" t="s">
        <v>317</v>
      </c>
    </row>
    <row r="22" spans="2:9" ht="15">
      <c r="B22" s="47"/>
      <c r="C22" s="47"/>
      <c r="D22" s="47"/>
      <c r="F22" s="77"/>
      <c r="G22" s="77"/>
      <c r="H22" s="77"/>
      <c r="I22" s="395" t="s">
        <v>466</v>
      </c>
    </row>
    <row r="23" spans="1:9" ht="15">
      <c r="A23" s="375" t="s">
        <v>297</v>
      </c>
      <c r="B23" s="382">
        <v>1655</v>
      </c>
      <c r="C23" s="382" t="s">
        <v>245</v>
      </c>
      <c r="D23" s="383" t="s">
        <v>20</v>
      </c>
      <c r="E23" s="199" t="s">
        <v>245</v>
      </c>
      <c r="I23" s="131"/>
    </row>
    <row r="24" spans="1:9" ht="15">
      <c r="A24" s="375" t="s">
        <v>298</v>
      </c>
      <c r="B24" s="371"/>
      <c r="C24" s="371"/>
      <c r="D24" s="376"/>
      <c r="E24" s="387"/>
      <c r="F24" s="199" t="s">
        <v>245</v>
      </c>
      <c r="I24" s="131"/>
    </row>
    <row r="25" spans="1:9" ht="15">
      <c r="A25" s="377" t="s">
        <v>299</v>
      </c>
      <c r="B25" s="370" t="s">
        <v>365</v>
      </c>
      <c r="C25" s="370" t="s">
        <v>280</v>
      </c>
      <c r="D25" s="378" t="s">
        <v>27</v>
      </c>
      <c r="E25" s="199" t="s">
        <v>280</v>
      </c>
      <c r="F25" s="395" t="s">
        <v>442</v>
      </c>
      <c r="G25" s="131"/>
      <c r="I25" s="131"/>
    </row>
    <row r="26" spans="1:9" ht="15">
      <c r="A26" s="377" t="s">
        <v>300</v>
      </c>
      <c r="B26" s="370" t="s">
        <v>366</v>
      </c>
      <c r="C26" s="370" t="s">
        <v>291</v>
      </c>
      <c r="D26" s="378" t="s">
        <v>26</v>
      </c>
      <c r="E26" s="387" t="s">
        <v>429</v>
      </c>
      <c r="G26" s="199" t="s">
        <v>245</v>
      </c>
      <c r="I26" s="131"/>
    </row>
    <row r="27" spans="1:9" ht="15">
      <c r="A27" s="375" t="s">
        <v>301</v>
      </c>
      <c r="B27" s="371" t="s">
        <v>367</v>
      </c>
      <c r="C27" s="371" t="s">
        <v>249</v>
      </c>
      <c r="D27" s="376" t="s">
        <v>17</v>
      </c>
      <c r="E27" s="199" t="s">
        <v>249</v>
      </c>
      <c r="G27" s="395" t="s">
        <v>458</v>
      </c>
      <c r="H27" s="131"/>
      <c r="I27" s="131"/>
    </row>
    <row r="28" spans="1:9" ht="15">
      <c r="A28" s="375" t="s">
        <v>302</v>
      </c>
      <c r="B28" s="371" t="s">
        <v>355</v>
      </c>
      <c r="C28" s="371" t="s">
        <v>276</v>
      </c>
      <c r="D28" s="376" t="s">
        <v>26</v>
      </c>
      <c r="E28" s="387" t="s">
        <v>430</v>
      </c>
      <c r="F28" s="199" t="s">
        <v>314</v>
      </c>
      <c r="G28" s="131"/>
      <c r="H28" s="131"/>
      <c r="I28" s="131"/>
    </row>
    <row r="29" spans="1:9" ht="15">
      <c r="A29" s="377" t="s">
        <v>303</v>
      </c>
      <c r="B29" s="370"/>
      <c r="C29" s="370"/>
      <c r="D29" s="378"/>
      <c r="E29" s="199" t="s">
        <v>314</v>
      </c>
      <c r="F29" s="387" t="s">
        <v>443</v>
      </c>
      <c r="H29" s="131"/>
      <c r="I29" s="131"/>
    </row>
    <row r="30" spans="1:9" ht="15">
      <c r="A30" s="379" t="s">
        <v>304</v>
      </c>
      <c r="B30" s="389">
        <v>1528</v>
      </c>
      <c r="C30" s="389" t="s">
        <v>314</v>
      </c>
      <c r="D30" s="390" t="s">
        <v>25</v>
      </c>
      <c r="E30" s="387"/>
      <c r="H30" s="199" t="s">
        <v>313</v>
      </c>
      <c r="I30" s="131"/>
    </row>
    <row r="31" spans="1:9" ht="15">
      <c r="A31" s="178"/>
      <c r="B31" s="47"/>
      <c r="C31" s="47"/>
      <c r="D31" s="47"/>
      <c r="F31" s="77"/>
      <c r="G31" s="77"/>
      <c r="H31" s="387" t="s">
        <v>463</v>
      </c>
      <c r="I31" s="47"/>
    </row>
    <row r="32" spans="1:8" ht="15">
      <c r="A32" s="375" t="s">
        <v>305</v>
      </c>
      <c r="B32" s="382">
        <v>1610</v>
      </c>
      <c r="C32" s="382" t="s">
        <v>315</v>
      </c>
      <c r="D32" s="383" t="s">
        <v>3</v>
      </c>
      <c r="E32" s="199" t="s">
        <v>315</v>
      </c>
      <c r="H32" s="197"/>
    </row>
    <row r="33" spans="1:8" ht="15">
      <c r="A33" s="375" t="s">
        <v>306</v>
      </c>
      <c r="B33" s="371"/>
      <c r="C33" s="371"/>
      <c r="D33" s="376"/>
      <c r="E33" s="387"/>
      <c r="F33" s="199" t="s">
        <v>315</v>
      </c>
      <c r="H33" s="197"/>
    </row>
    <row r="34" spans="1:8" ht="15">
      <c r="A34" s="377" t="s">
        <v>307</v>
      </c>
      <c r="B34" s="370" t="s">
        <v>368</v>
      </c>
      <c r="C34" s="370" t="s">
        <v>284</v>
      </c>
      <c r="D34" s="378" t="s">
        <v>26</v>
      </c>
      <c r="E34" s="199" t="s">
        <v>271</v>
      </c>
      <c r="F34" s="395" t="s">
        <v>444</v>
      </c>
      <c r="G34" s="131"/>
      <c r="H34" s="197"/>
    </row>
    <row r="35" spans="1:8" ht="15">
      <c r="A35" s="377" t="s">
        <v>308</v>
      </c>
      <c r="B35" s="370" t="s">
        <v>354</v>
      </c>
      <c r="C35" s="370" t="s">
        <v>271</v>
      </c>
      <c r="D35" s="378" t="s">
        <v>24</v>
      </c>
      <c r="E35" s="465" t="s">
        <v>431</v>
      </c>
      <c r="G35" s="199" t="s">
        <v>313</v>
      </c>
      <c r="H35" s="197"/>
    </row>
    <row r="36" spans="1:8" ht="15">
      <c r="A36" s="375" t="s">
        <v>309</v>
      </c>
      <c r="B36" s="371" t="s">
        <v>369</v>
      </c>
      <c r="C36" s="371" t="s">
        <v>287</v>
      </c>
      <c r="D36" s="376" t="s">
        <v>26</v>
      </c>
      <c r="E36" s="199" t="s">
        <v>287</v>
      </c>
      <c r="G36" s="387" t="s">
        <v>459</v>
      </c>
      <c r="H36" s="77"/>
    </row>
    <row r="37" spans="1:8" ht="15">
      <c r="A37" s="375" t="s">
        <v>310</v>
      </c>
      <c r="B37" s="371"/>
      <c r="C37" s="371"/>
      <c r="D37" s="376"/>
      <c r="E37" s="387"/>
      <c r="F37" s="199" t="s">
        <v>313</v>
      </c>
      <c r="G37" s="131"/>
      <c r="H37" s="77"/>
    </row>
    <row r="38" spans="1:8" ht="15">
      <c r="A38" s="377" t="s">
        <v>311</v>
      </c>
      <c r="B38" s="370"/>
      <c r="C38" s="370"/>
      <c r="D38" s="378"/>
      <c r="E38" s="199" t="s">
        <v>313</v>
      </c>
      <c r="F38" s="387" t="s">
        <v>445</v>
      </c>
      <c r="H38" s="77"/>
    </row>
    <row r="39" spans="1:8" ht="15">
      <c r="A39" s="379" t="s">
        <v>312</v>
      </c>
      <c r="B39" s="389">
        <v>1820</v>
      </c>
      <c r="C39" s="389" t="s">
        <v>313</v>
      </c>
      <c r="D39" s="390" t="s">
        <v>28</v>
      </c>
      <c r="E39" s="387"/>
      <c r="H39" s="7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&amp;CMejlans Bollförening r.f.</oddHeader>
    <oddFooter>&amp;Cwww.mbf.fi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20.8515625" style="0" bestFit="1" customWidth="1"/>
    <col min="8" max="8" width="19.8515625" style="0" bestFit="1" customWidth="1"/>
    <col min="9" max="9" width="18.7109375" style="0" customWidth="1"/>
  </cols>
  <sheetData>
    <row r="1" ht="15.75" thickBot="1"/>
    <row r="2" spans="8:9" ht="15">
      <c r="H2" s="175" t="s">
        <v>128</v>
      </c>
      <c r="I2" s="201" t="s">
        <v>131</v>
      </c>
    </row>
    <row r="3" spans="8:9" ht="15">
      <c r="H3" s="176" t="s">
        <v>129</v>
      </c>
      <c r="I3" s="202" t="s">
        <v>135</v>
      </c>
    </row>
    <row r="4" spans="8:9" ht="15.75" thickBot="1">
      <c r="H4" s="177" t="s">
        <v>130</v>
      </c>
      <c r="I4" s="203" t="s">
        <v>166</v>
      </c>
    </row>
    <row r="5" ht="15">
      <c r="A5" s="396" t="s">
        <v>173</v>
      </c>
    </row>
    <row r="6" spans="1:4" ht="15">
      <c r="A6" s="372"/>
      <c r="B6" s="373" t="s">
        <v>242</v>
      </c>
      <c r="C6" s="373" t="s">
        <v>243</v>
      </c>
      <c r="D6" s="374" t="s">
        <v>244</v>
      </c>
    </row>
    <row r="7" spans="1:8" ht="15">
      <c r="A7" s="375" t="s">
        <v>9</v>
      </c>
      <c r="B7" s="371" t="s">
        <v>359</v>
      </c>
      <c r="C7" s="371" t="s">
        <v>273</v>
      </c>
      <c r="D7" s="376" t="s">
        <v>25</v>
      </c>
      <c r="E7" s="199" t="s">
        <v>273</v>
      </c>
      <c r="G7" s="204"/>
      <c r="H7" s="204"/>
    </row>
    <row r="8" spans="1:8" ht="15">
      <c r="A8" s="375" t="s">
        <v>10</v>
      </c>
      <c r="B8" s="371"/>
      <c r="C8" s="371"/>
      <c r="D8" s="376"/>
      <c r="E8" s="387"/>
      <c r="F8" s="199" t="s">
        <v>292</v>
      </c>
      <c r="G8" s="204"/>
      <c r="H8" s="204"/>
    </row>
    <row r="9" spans="1:8" ht="15">
      <c r="A9" s="377" t="s">
        <v>11</v>
      </c>
      <c r="B9" s="370" t="s">
        <v>370</v>
      </c>
      <c r="C9" s="370" t="s">
        <v>286</v>
      </c>
      <c r="D9" s="378" t="s">
        <v>25</v>
      </c>
      <c r="E9" s="199" t="s">
        <v>292</v>
      </c>
      <c r="F9" s="395" t="s">
        <v>447</v>
      </c>
      <c r="G9" s="205"/>
      <c r="H9" s="204"/>
    </row>
    <row r="10" spans="1:8" ht="15">
      <c r="A10" s="377" t="s">
        <v>12</v>
      </c>
      <c r="B10" s="370" t="s">
        <v>371</v>
      </c>
      <c r="C10" s="370" t="s">
        <v>292</v>
      </c>
      <c r="D10" s="378" t="s">
        <v>3</v>
      </c>
      <c r="E10" s="387" t="s">
        <v>432</v>
      </c>
      <c r="G10" s="199" t="s">
        <v>289</v>
      </c>
      <c r="H10" s="204"/>
    </row>
    <row r="11" spans="1:8" ht="15">
      <c r="A11" s="375" t="s">
        <v>19</v>
      </c>
      <c r="B11" s="371" t="s">
        <v>372</v>
      </c>
      <c r="C11" s="371" t="s">
        <v>294</v>
      </c>
      <c r="D11" s="376" t="s">
        <v>25</v>
      </c>
      <c r="E11" s="199" t="s">
        <v>293</v>
      </c>
      <c r="G11" s="395" t="s">
        <v>460</v>
      </c>
      <c r="H11" s="205"/>
    </row>
    <row r="12" spans="1:8" ht="15">
      <c r="A12" s="375" t="s">
        <v>239</v>
      </c>
      <c r="B12" s="371" t="s">
        <v>373</v>
      </c>
      <c r="C12" s="371" t="s">
        <v>293</v>
      </c>
      <c r="D12" s="376" t="s">
        <v>20</v>
      </c>
      <c r="E12" s="387" t="s">
        <v>433</v>
      </c>
      <c r="F12" s="199" t="s">
        <v>289</v>
      </c>
      <c r="G12" s="131"/>
      <c r="H12" s="205"/>
    </row>
    <row r="13" spans="1:8" ht="15">
      <c r="A13" s="377" t="s">
        <v>240</v>
      </c>
      <c r="B13" s="370" t="s">
        <v>358</v>
      </c>
      <c r="C13" s="370" t="s">
        <v>278</v>
      </c>
      <c r="D13" s="378" t="s">
        <v>3</v>
      </c>
      <c r="E13" s="199" t="s">
        <v>289</v>
      </c>
      <c r="F13" s="387" t="s">
        <v>448</v>
      </c>
      <c r="H13" s="205"/>
    </row>
    <row r="14" spans="1:8" ht="15">
      <c r="A14" s="379" t="s">
        <v>241</v>
      </c>
      <c r="B14" s="380" t="s">
        <v>374</v>
      </c>
      <c r="C14" s="380" t="s">
        <v>289</v>
      </c>
      <c r="D14" s="381" t="s">
        <v>25</v>
      </c>
      <c r="E14" s="387" t="s">
        <v>434</v>
      </c>
      <c r="H14" s="394" t="s">
        <v>289</v>
      </c>
    </row>
    <row r="15" spans="1:8" ht="15">
      <c r="A15" s="399"/>
      <c r="B15" s="207"/>
      <c r="C15" s="207"/>
      <c r="D15" s="207"/>
      <c r="E15" s="204"/>
      <c r="F15" s="206"/>
      <c r="G15" s="77"/>
      <c r="H15" s="395" t="s">
        <v>467</v>
      </c>
    </row>
    <row r="16" spans="1:8" ht="15">
      <c r="A16" s="375" t="s">
        <v>250</v>
      </c>
      <c r="B16" s="371" t="s">
        <v>375</v>
      </c>
      <c r="C16" s="371" t="s">
        <v>282</v>
      </c>
      <c r="D16" s="376" t="s">
        <v>17</v>
      </c>
      <c r="E16" s="199" t="s">
        <v>282</v>
      </c>
      <c r="H16" s="200"/>
    </row>
    <row r="17" spans="1:8" ht="15">
      <c r="A17" s="375" t="s">
        <v>251</v>
      </c>
      <c r="B17" s="371" t="s">
        <v>357</v>
      </c>
      <c r="C17" s="371" t="s">
        <v>285</v>
      </c>
      <c r="D17" s="376" t="s">
        <v>17</v>
      </c>
      <c r="E17" s="387" t="s">
        <v>436</v>
      </c>
      <c r="F17" s="199" t="s">
        <v>290</v>
      </c>
      <c r="H17" s="200"/>
    </row>
    <row r="18" spans="1:8" ht="15">
      <c r="A18" s="377" t="s">
        <v>252</v>
      </c>
      <c r="B18" s="370" t="s">
        <v>376</v>
      </c>
      <c r="C18" s="370" t="s">
        <v>290</v>
      </c>
      <c r="D18" s="378" t="s">
        <v>3</v>
      </c>
      <c r="E18" s="199" t="s">
        <v>290</v>
      </c>
      <c r="F18" s="395" t="s">
        <v>449</v>
      </c>
      <c r="G18" s="131"/>
      <c r="H18" s="200"/>
    </row>
    <row r="19" spans="1:8" ht="15">
      <c r="A19" s="377" t="s">
        <v>253</v>
      </c>
      <c r="B19" s="370" t="s">
        <v>377</v>
      </c>
      <c r="C19" s="370" t="s">
        <v>274</v>
      </c>
      <c r="D19" s="378" t="s">
        <v>17</v>
      </c>
      <c r="E19" s="387" t="s">
        <v>437</v>
      </c>
      <c r="G19" s="199" t="s">
        <v>290</v>
      </c>
      <c r="H19" s="200"/>
    </row>
    <row r="20" spans="1:8" ht="15">
      <c r="A20" s="375" t="s">
        <v>254</v>
      </c>
      <c r="B20" s="371" t="s">
        <v>378</v>
      </c>
      <c r="C20" s="371" t="s">
        <v>296</v>
      </c>
      <c r="D20" s="376" t="s">
        <v>3</v>
      </c>
      <c r="E20" s="199" t="s">
        <v>296</v>
      </c>
      <c r="G20" s="387" t="s">
        <v>461</v>
      </c>
      <c r="H20" s="206"/>
    </row>
    <row r="21" spans="1:8" ht="15">
      <c r="A21" s="375" t="s">
        <v>255</v>
      </c>
      <c r="B21" s="371" t="s">
        <v>379</v>
      </c>
      <c r="C21" s="371" t="s">
        <v>295</v>
      </c>
      <c r="D21" s="376" t="s">
        <v>25</v>
      </c>
      <c r="E21" s="387" t="s">
        <v>438</v>
      </c>
      <c r="F21" s="199" t="s">
        <v>277</v>
      </c>
      <c r="G21" s="205"/>
      <c r="H21" s="206"/>
    </row>
    <row r="22" spans="1:8" ht="15">
      <c r="A22" s="377" t="s">
        <v>256</v>
      </c>
      <c r="B22" s="370"/>
      <c r="C22" s="370"/>
      <c r="D22" s="378"/>
      <c r="E22" s="199" t="s">
        <v>277</v>
      </c>
      <c r="F22" s="387" t="s">
        <v>450</v>
      </c>
      <c r="G22" s="204"/>
      <c r="H22" s="206"/>
    </row>
    <row r="23" spans="1:8" ht="15">
      <c r="A23" s="379" t="s">
        <v>257</v>
      </c>
      <c r="B23" s="380" t="s">
        <v>356</v>
      </c>
      <c r="C23" s="380" t="s">
        <v>277</v>
      </c>
      <c r="D23" s="381" t="s">
        <v>25</v>
      </c>
      <c r="E23" s="387"/>
      <c r="G23" s="204"/>
      <c r="H23" s="206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&amp;CMejlans Bollförening r.f.</oddHeader>
    <oddFooter>&amp;Cwww.mbf.fi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5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36" width="9.140625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396" t="s">
        <v>388</v>
      </c>
    </row>
    <row r="2" spans="2:21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31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2:46" ht="16.5" thickBot="1">
      <c r="B3" s="7"/>
      <c r="C3" s="180"/>
      <c r="D3" s="8" t="s">
        <v>3</v>
      </c>
      <c r="E3" s="9" t="s">
        <v>4</v>
      </c>
      <c r="F3" s="500">
        <v>15</v>
      </c>
      <c r="G3" s="501"/>
      <c r="H3" s="502"/>
      <c r="I3" s="503" t="s">
        <v>5</v>
      </c>
      <c r="J3" s="504"/>
      <c r="K3" s="504"/>
      <c r="L3" s="505">
        <v>41342</v>
      </c>
      <c r="M3" s="505"/>
      <c r="N3" s="505"/>
      <c r="O3" s="506"/>
      <c r="P3" s="10" t="s">
        <v>6</v>
      </c>
      <c r="Q3" s="194"/>
      <c r="R3" s="194"/>
      <c r="S3" s="507">
        <v>0.5833333333333334</v>
      </c>
      <c r="T3" s="508"/>
      <c r="U3" s="509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2:46" ht="16.5" thickTop="1">
      <c r="B4" s="12"/>
      <c r="C4" s="184" t="s">
        <v>145</v>
      </c>
      <c r="D4" s="13" t="s">
        <v>7</v>
      </c>
      <c r="E4" s="14" t="s">
        <v>8</v>
      </c>
      <c r="F4" s="488" t="s">
        <v>9</v>
      </c>
      <c r="G4" s="489"/>
      <c r="H4" s="488" t="s">
        <v>10</v>
      </c>
      <c r="I4" s="489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  <c r="W4" s="78" t="s">
        <v>64</v>
      </c>
      <c r="X4" s="79"/>
      <c r="Y4" s="80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2:46" ht="15">
      <c r="B5" s="19" t="s">
        <v>9</v>
      </c>
      <c r="C5" s="185">
        <v>1655</v>
      </c>
      <c r="D5" s="20" t="s">
        <v>245</v>
      </c>
      <c r="E5" s="21" t="s">
        <v>20</v>
      </c>
      <c r="F5" s="22"/>
      <c r="G5" s="23"/>
      <c r="H5" s="24">
        <f>+R15</f>
        <v>3</v>
      </c>
      <c r="I5" s="25">
        <f>+S15</f>
        <v>0</v>
      </c>
      <c r="J5" s="24">
        <f>R11</f>
        <v>3</v>
      </c>
      <c r="K5" s="25">
        <f>S11</f>
        <v>0</v>
      </c>
      <c r="L5" s="24">
        <f>R13</f>
      </c>
      <c r="M5" s="25">
        <f>S13</f>
      </c>
      <c r="N5" s="24"/>
      <c r="O5" s="25"/>
      <c r="P5" s="26">
        <f>IF(SUM(F5:O5)=0,"",COUNTIF(G5:G8,"3"))</f>
        <v>2</v>
      </c>
      <c r="Q5" s="27">
        <f>IF(SUM(G5:P5)=0,"",COUNTIF(F5:F8,"3"))</f>
        <v>0</v>
      </c>
      <c r="R5" s="28">
        <f>IF(SUM(F5:O5)=0,"",SUM(G5:G8))</f>
        <v>6</v>
      </c>
      <c r="S5" s="29">
        <f>IF(SUM(F5:O5)=0,"",SUM(F5:F8))</f>
        <v>0</v>
      </c>
      <c r="T5" s="555">
        <v>1</v>
      </c>
      <c r="U5" s="556"/>
      <c r="W5" s="81">
        <f>+W11+W13+W15</f>
        <v>66</v>
      </c>
      <c r="X5" s="82">
        <f>+X11+X13+X15</f>
        <v>32</v>
      </c>
      <c r="Y5" s="83">
        <f>+W5-X5</f>
        <v>34</v>
      </c>
      <c r="AL5" s="431"/>
      <c r="AM5" s="47">
        <f aca="true" t="shared" si="0" ref="AM5:AR5">AM11+AM13+AM15</f>
        <v>0</v>
      </c>
      <c r="AN5" s="47">
        <f t="shared" si="0"/>
        <v>0</v>
      </c>
      <c r="AO5" s="420">
        <f t="shared" si="0"/>
        <v>0</v>
      </c>
      <c r="AP5" s="422">
        <f t="shared" si="0"/>
        <v>0</v>
      </c>
      <c r="AQ5" s="421">
        <f t="shared" si="0"/>
        <v>0</v>
      </c>
      <c r="AR5" s="422">
        <f t="shared" si="0"/>
        <v>0</v>
      </c>
      <c r="AS5" s="423" t="e">
        <f>AO5/AP5</f>
        <v>#DIV/0!</v>
      </c>
      <c r="AT5" s="424" t="e">
        <f>AQ5/AR5</f>
        <v>#DIV/0!</v>
      </c>
    </row>
    <row r="6" spans="2:46" ht="15">
      <c r="B6" s="30" t="s">
        <v>10</v>
      </c>
      <c r="C6" s="185">
        <v>1398</v>
      </c>
      <c r="D6" s="20" t="s">
        <v>329</v>
      </c>
      <c r="E6" s="31" t="s">
        <v>25</v>
      </c>
      <c r="F6" s="32">
        <f>+S15</f>
        <v>0</v>
      </c>
      <c r="G6" s="33">
        <f>+R15</f>
        <v>3</v>
      </c>
      <c r="H6" s="34"/>
      <c r="I6" s="35"/>
      <c r="J6" s="32">
        <f>R14</f>
        <v>3</v>
      </c>
      <c r="K6" s="33">
        <f>S14</f>
        <v>0</v>
      </c>
      <c r="L6" s="32">
        <f>R12</f>
      </c>
      <c r="M6" s="33">
        <f>S12</f>
      </c>
      <c r="N6" s="32"/>
      <c r="O6" s="33"/>
      <c r="P6" s="26">
        <f>IF(SUM(F6:O6)=0,"",COUNTIF(I5:I8,"3"))</f>
        <v>1</v>
      </c>
      <c r="Q6" s="27">
        <f>IF(SUM(G6:P6)=0,"",COUNTIF(H5:H8,"3"))</f>
        <v>1</v>
      </c>
      <c r="R6" s="28">
        <f>IF(SUM(F6:O6)=0,"",SUM(I5:I8))</f>
        <v>3</v>
      </c>
      <c r="S6" s="29">
        <f>IF(SUM(F6:O6)=0,"",SUM(H5:H8))</f>
        <v>3</v>
      </c>
      <c r="T6" s="555">
        <v>2</v>
      </c>
      <c r="U6" s="556"/>
      <c r="W6" s="81">
        <f>+W12+W14+X15</f>
        <v>52</v>
      </c>
      <c r="X6" s="82">
        <f>+X12+X14+W15</f>
        <v>54</v>
      </c>
      <c r="Y6" s="83">
        <f>+W6-X6</f>
        <v>-2</v>
      </c>
      <c r="AL6" s="432"/>
      <c r="AM6" s="47">
        <f>AM12+AM14+AN15</f>
        <v>0</v>
      </c>
      <c r="AN6" s="47">
        <f>AN12+AN14+AM15</f>
        <v>0</v>
      </c>
      <c r="AO6" s="420">
        <f>AO12+AO14+AP15</f>
        <v>0</v>
      </c>
      <c r="AP6" s="422">
        <f>AP12+AP14+AO15</f>
        <v>0</v>
      </c>
      <c r="AQ6" s="421">
        <f>AQ12+AQ14+AR15</f>
        <v>0</v>
      </c>
      <c r="AR6" s="422">
        <f>AR12+AR14+AQ15</f>
        <v>0</v>
      </c>
      <c r="AS6" s="423" t="e">
        <f>AO6/AP6</f>
        <v>#DIV/0!</v>
      </c>
      <c r="AT6" s="424" t="e">
        <f>AQ6/AR6</f>
        <v>#DIV/0!</v>
      </c>
    </row>
    <row r="7" spans="2:46" ht="15">
      <c r="B7" s="30" t="s">
        <v>11</v>
      </c>
      <c r="C7" s="185">
        <v>1198</v>
      </c>
      <c r="D7" s="20" t="s">
        <v>330</v>
      </c>
      <c r="E7" s="31" t="s">
        <v>27</v>
      </c>
      <c r="F7" s="32">
        <f>+S11</f>
        <v>0</v>
      </c>
      <c r="G7" s="33">
        <f>+R11</f>
        <v>3</v>
      </c>
      <c r="H7" s="32">
        <f>S14</f>
        <v>0</v>
      </c>
      <c r="I7" s="33">
        <f>R14</f>
        <v>3</v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  <v>0</v>
      </c>
      <c r="Q7" s="27">
        <f>IF(SUM(G7:P7)=0,"",COUNTIF(J5:J8,"3"))</f>
        <v>2</v>
      </c>
      <c r="R7" s="28">
        <f>IF(SUM(F7:O7)=0,"",SUM(K5:K8))</f>
        <v>0</v>
      </c>
      <c r="S7" s="29">
        <f>IF(SUM(F7:O7)=0,"",SUM(J5:J8))</f>
        <v>6</v>
      </c>
      <c r="T7" s="555">
        <v>3</v>
      </c>
      <c r="U7" s="556"/>
      <c r="W7" s="81">
        <f>+X11+X14+W16</f>
        <v>35</v>
      </c>
      <c r="X7" s="82">
        <f>+W11+W14+X16</f>
        <v>67</v>
      </c>
      <c r="Y7" s="83">
        <f>+W7-X7</f>
        <v>-32</v>
      </c>
      <c r="AL7" s="432"/>
      <c r="AM7" s="47">
        <f>AN11+AN14+AM16</f>
        <v>0</v>
      </c>
      <c r="AN7" s="47">
        <f>AM11+AM14+AN16</f>
        <v>0</v>
      </c>
      <c r="AO7" s="420">
        <f>AP11+AP14+AO16</f>
        <v>0</v>
      </c>
      <c r="AP7" s="422">
        <f>AO11+AO14+AP16</f>
        <v>0</v>
      </c>
      <c r="AQ7" s="421">
        <f>AR11+AR14+AQ16</f>
        <v>0</v>
      </c>
      <c r="AR7" s="422">
        <f>AQ11+AQ14+AR16</f>
        <v>0</v>
      </c>
      <c r="AS7" s="423" t="e">
        <f>AO7/AP7</f>
        <v>#DIV/0!</v>
      </c>
      <c r="AT7" s="424" t="e">
        <f>AQ7/AR7</f>
        <v>#DIV/0!</v>
      </c>
    </row>
    <row r="8" spans="2:46" ht="15.75" thickBot="1">
      <c r="B8" s="36" t="s">
        <v>12</v>
      </c>
      <c r="C8" s="186"/>
      <c r="D8" s="37"/>
      <c r="E8" s="38"/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557"/>
      <c r="U8" s="558"/>
      <c r="W8" s="81">
        <f>+X12+X13+X16</f>
        <v>0</v>
      </c>
      <c r="X8" s="82">
        <f>+W12+W13+W16</f>
        <v>0</v>
      </c>
      <c r="Y8" s="83">
        <f>+W8-X8</f>
        <v>0</v>
      </c>
      <c r="AL8" s="433"/>
      <c r="AM8" s="425">
        <f>AN12+AN13+AN16</f>
        <v>0</v>
      </c>
      <c r="AN8" s="425">
        <f>AM12+AM13+AM16</f>
        <v>0</v>
      </c>
      <c r="AO8" s="426">
        <f>AP12+AP13+AP16</f>
        <v>0</v>
      </c>
      <c r="AP8" s="428">
        <f>AO12+AO13+AO16</f>
        <v>0</v>
      </c>
      <c r="AQ8" s="427">
        <f>AR12+AR13+AR16</f>
        <v>0</v>
      </c>
      <c r="AR8" s="428">
        <f>AQ12+AQ13+AQ16</f>
        <v>0</v>
      </c>
      <c r="AS8" s="429" t="e">
        <f>AO8/AP8</f>
        <v>#DIV/0!</v>
      </c>
      <c r="AT8" s="430" t="e">
        <f>AQ8/AR8</f>
        <v>#DIV/0!</v>
      </c>
    </row>
    <row r="9" spans="1:26" ht="16.5" outlineLevel="1" thickTop="1">
      <c r="A9" s="77"/>
      <c r="B9" s="84"/>
      <c r="C9" s="132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outlineLevel="1" thickBot="1">
      <c r="A10" s="77"/>
      <c r="B10" s="92"/>
      <c r="C10" s="359"/>
      <c r="D10" s="93" t="s">
        <v>68</v>
      </c>
      <c r="E10" s="94"/>
      <c r="F10" s="94"/>
      <c r="G10" s="95"/>
      <c r="H10" s="483" t="s">
        <v>69</v>
      </c>
      <c r="I10" s="484"/>
      <c r="J10" s="485" t="s">
        <v>70</v>
      </c>
      <c r="K10" s="484"/>
      <c r="L10" s="485" t="s">
        <v>71</v>
      </c>
      <c r="M10" s="484"/>
      <c r="N10" s="485" t="s">
        <v>72</v>
      </c>
      <c r="O10" s="484"/>
      <c r="P10" s="485" t="s">
        <v>73</v>
      </c>
      <c r="Q10" s="484"/>
      <c r="R10" s="486" t="s">
        <v>74</v>
      </c>
      <c r="S10" s="487"/>
      <c r="U10" s="96"/>
      <c r="W10" s="97" t="s">
        <v>64</v>
      </c>
      <c r="X10" s="98"/>
      <c r="Y10" s="80" t="s">
        <v>65</v>
      </c>
    </row>
    <row r="11" spans="1:44" ht="15.75" outlineLevel="1">
      <c r="A11" s="77"/>
      <c r="B11" s="360" t="s">
        <v>75</v>
      </c>
      <c r="C11" s="181"/>
      <c r="D11" s="99" t="str">
        <f>IF(D5&gt;"",D5,"")</f>
        <v>Nyberg Johan</v>
      </c>
      <c r="E11" s="100" t="str">
        <f>IF(D7&gt;"",D7,"")</f>
        <v>Vartiainen Arttu</v>
      </c>
      <c r="F11" s="86"/>
      <c r="G11" s="101"/>
      <c r="H11" s="476">
        <v>3</v>
      </c>
      <c r="I11" s="477"/>
      <c r="J11" s="474">
        <v>7</v>
      </c>
      <c r="K11" s="475"/>
      <c r="L11" s="474">
        <v>4</v>
      </c>
      <c r="M11" s="475"/>
      <c r="N11" s="474"/>
      <c r="O11" s="475"/>
      <c r="P11" s="478"/>
      <c r="Q11" s="475"/>
      <c r="R11" s="102">
        <f aca="true" t="shared" si="1" ref="R11:R16">IF(COUNT(H11:P11)=0,"",COUNTIF(H11:P11,"&gt;=0"))</f>
        <v>3</v>
      </c>
      <c r="S11" s="103">
        <f aca="true" t="shared" si="2" ref="S11:S16">IF(COUNT(H11:P11)=0,"",(IF(LEFT(H11,1)="-",1,0)+IF(LEFT(J11,1)="-",1,0)+IF(LEFT(L11,1)="-",1,0)+IF(LEFT(N11,1)="-",1,0)+IF(LEFT(P11,1)="-",1,0)))</f>
        <v>0</v>
      </c>
      <c r="T11" s="104"/>
      <c r="U11" s="105"/>
      <c r="W11" s="106">
        <f aca="true" t="shared" si="3" ref="W11:X16">+AA11+AC11+AE11+AG11+AI11</f>
        <v>33</v>
      </c>
      <c r="X11" s="107">
        <f t="shared" si="3"/>
        <v>14</v>
      </c>
      <c r="Y11" s="108">
        <f aca="true" t="shared" si="4" ref="Y11:Y16">+W11-X11</f>
        <v>19</v>
      </c>
      <c r="AA11" s="109">
        <f>IF(H11="",0,IF(LEFT(H11,1)="-",ABS(H11),(IF(H11&gt;9,H11+2,11))))</f>
        <v>11</v>
      </c>
      <c r="AB11" s="110">
        <f aca="true" t="shared" si="5" ref="AB11:AB16">IF(H11="",0,IF(LEFT(H11,1)="-",(IF(ABS(H11)&gt;9,(ABS(H11)+2),11)),H11))</f>
        <v>3</v>
      </c>
      <c r="AC11" s="109">
        <f>IF(J11="",0,IF(LEFT(J11,1)="-",ABS(J11),(IF(J11&gt;9,J11+2,11))))</f>
        <v>11</v>
      </c>
      <c r="AD11" s="110">
        <f aca="true" t="shared" si="6" ref="AD11:AD16">IF(J11="",0,IF(LEFT(J11,1)="-",(IF(ABS(J11)&gt;9,(ABS(J11)+2),11)),J11))</f>
        <v>7</v>
      </c>
      <c r="AE11" s="109">
        <f>IF(L11="",0,IF(LEFT(L11,1)="-",ABS(L11),(IF(L11&gt;9,L11+2,11))))</f>
        <v>11</v>
      </c>
      <c r="AF11" s="110">
        <f aca="true" t="shared" si="7" ref="AF11:AF16">IF(L11="",0,IF(LEFT(L11,1)="-",(IF(ABS(L11)&gt;9,(ABS(L11)+2),11)),L11))</f>
        <v>4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434">
        <f>IF(OR(ISBLANK(AL5),ISBLANK(AL7)),0,1)</f>
        <v>0</v>
      </c>
      <c r="AM11" s="436">
        <f aca="true" t="shared" si="11" ref="AM11:AM16">IF(AO11=3,1,0)</f>
        <v>0</v>
      </c>
      <c r="AN11" s="211">
        <f aca="true" t="shared" si="12" ref="AN11:AN16">IF(AP11=3,1,0)</f>
        <v>0</v>
      </c>
      <c r="AO11" s="436">
        <f aca="true" t="shared" si="13" ref="AO11:AO16">IF($AL11=1,$AL11*R11,0)</f>
        <v>0</v>
      </c>
      <c r="AP11" s="211">
        <f aca="true" t="shared" si="14" ref="AP11:AP16">IF($AL11=1,$AL11*S11,0)</f>
        <v>0</v>
      </c>
      <c r="AQ11" s="436">
        <f aca="true" t="shared" si="15" ref="AQ11:AQ16">$AL11*W11</f>
        <v>0</v>
      </c>
      <c r="AR11" s="211">
        <f aca="true" t="shared" si="16" ref="AR11:AR16">$AL11*X11</f>
        <v>0</v>
      </c>
    </row>
    <row r="12" spans="1:44" ht="15.75" outlineLevel="1">
      <c r="A12" s="77"/>
      <c r="B12" s="361" t="s">
        <v>76</v>
      </c>
      <c r="C12" s="181"/>
      <c r="D12" s="99" t="str">
        <f>IF(D6&gt;"",D6,"")</f>
        <v>Järvinen Jesse</v>
      </c>
      <c r="E12" s="111">
        <f>IF(D8&gt;"",D8,"")</f>
      </c>
      <c r="F12" s="112"/>
      <c r="G12" s="101"/>
      <c r="H12" s="467"/>
      <c r="I12" s="468"/>
      <c r="J12" s="467"/>
      <c r="K12" s="468"/>
      <c r="L12" s="467"/>
      <c r="M12" s="468"/>
      <c r="N12" s="467"/>
      <c r="O12" s="468"/>
      <c r="P12" s="467"/>
      <c r="Q12" s="468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17">
        <f>IF(OR(ISBLANK(AL6),ISBLANK(AL8)),0,1)</f>
        <v>0</v>
      </c>
      <c r="AM12" s="437">
        <f t="shared" si="11"/>
        <v>0</v>
      </c>
      <c r="AN12" s="225">
        <f t="shared" si="12"/>
        <v>0</v>
      </c>
      <c r="AO12" s="437">
        <f t="shared" si="13"/>
        <v>0</v>
      </c>
      <c r="AP12" s="225">
        <f t="shared" si="14"/>
        <v>0</v>
      </c>
      <c r="AQ12" s="437">
        <f t="shared" si="15"/>
        <v>0</v>
      </c>
      <c r="AR12" s="225">
        <f t="shared" si="16"/>
        <v>0</v>
      </c>
    </row>
    <row r="13" spans="1:44" ht="16.5" outlineLevel="1" thickBot="1">
      <c r="A13" s="77"/>
      <c r="B13" s="361" t="s">
        <v>77</v>
      </c>
      <c r="C13" s="181"/>
      <c r="D13" s="117" t="str">
        <f>IF(D5&gt;"",D5,"")</f>
        <v>Nyberg Johan</v>
      </c>
      <c r="E13" s="118">
        <f>IF(D8&gt;"",D8,"")</f>
      </c>
      <c r="F13" s="94"/>
      <c r="G13" s="95"/>
      <c r="H13" s="472"/>
      <c r="I13" s="473"/>
      <c r="J13" s="472"/>
      <c r="K13" s="473"/>
      <c r="L13" s="472"/>
      <c r="M13" s="473"/>
      <c r="N13" s="472"/>
      <c r="O13" s="473"/>
      <c r="P13" s="472"/>
      <c r="Q13" s="473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17">
        <f>IF(OR(ISBLANK(AL5),ISBLANK(AL8)),0,1)</f>
        <v>0</v>
      </c>
      <c r="AM13" s="437">
        <f t="shared" si="11"/>
        <v>0</v>
      </c>
      <c r="AN13" s="225">
        <f t="shared" si="12"/>
        <v>0</v>
      </c>
      <c r="AO13" s="437">
        <f t="shared" si="13"/>
        <v>0</v>
      </c>
      <c r="AP13" s="225">
        <f t="shared" si="14"/>
        <v>0</v>
      </c>
      <c r="AQ13" s="437">
        <f t="shared" si="15"/>
        <v>0</v>
      </c>
      <c r="AR13" s="225">
        <f t="shared" si="16"/>
        <v>0</v>
      </c>
    </row>
    <row r="14" spans="1:44" ht="15.75" outlineLevel="1">
      <c r="A14" s="77"/>
      <c r="B14" s="361" t="s">
        <v>78</v>
      </c>
      <c r="C14" s="181"/>
      <c r="D14" s="99" t="str">
        <f>IF(D6&gt;"",D6,"")</f>
        <v>Järvinen Jesse</v>
      </c>
      <c r="E14" s="111" t="str">
        <f>IF(D7&gt;"",D7,"")</f>
        <v>Vartiainen Arttu</v>
      </c>
      <c r="F14" s="86"/>
      <c r="G14" s="101"/>
      <c r="H14" s="474">
        <v>5</v>
      </c>
      <c r="I14" s="475"/>
      <c r="J14" s="474">
        <v>10</v>
      </c>
      <c r="K14" s="475"/>
      <c r="L14" s="474">
        <v>6</v>
      </c>
      <c r="M14" s="475"/>
      <c r="N14" s="474"/>
      <c r="O14" s="475"/>
      <c r="P14" s="474"/>
      <c r="Q14" s="475"/>
      <c r="R14" s="102">
        <f t="shared" si="1"/>
        <v>3</v>
      </c>
      <c r="S14" s="103">
        <f t="shared" si="2"/>
        <v>0</v>
      </c>
      <c r="T14" s="113"/>
      <c r="U14" s="114"/>
      <c r="W14" s="106">
        <f t="shared" si="3"/>
        <v>34</v>
      </c>
      <c r="X14" s="107">
        <f t="shared" si="3"/>
        <v>21</v>
      </c>
      <c r="Y14" s="108">
        <f t="shared" si="4"/>
        <v>13</v>
      </c>
      <c r="AA14" s="115">
        <f t="shared" si="17"/>
        <v>11</v>
      </c>
      <c r="AB14" s="116">
        <f t="shared" si="5"/>
        <v>5</v>
      </c>
      <c r="AC14" s="115">
        <f t="shared" si="17"/>
        <v>12</v>
      </c>
      <c r="AD14" s="116">
        <f t="shared" si="6"/>
        <v>10</v>
      </c>
      <c r="AE14" s="115">
        <f t="shared" si="17"/>
        <v>11</v>
      </c>
      <c r="AF14" s="116">
        <f t="shared" si="7"/>
        <v>6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17">
        <f>IF(OR(ISBLANK(AL6),ISBLANK(AL7)),0,1)</f>
        <v>0</v>
      </c>
      <c r="AM14" s="437">
        <f t="shared" si="11"/>
        <v>0</v>
      </c>
      <c r="AN14" s="225">
        <f t="shared" si="12"/>
        <v>0</v>
      </c>
      <c r="AO14" s="437">
        <f t="shared" si="13"/>
        <v>0</v>
      </c>
      <c r="AP14" s="225">
        <f t="shared" si="14"/>
        <v>0</v>
      </c>
      <c r="AQ14" s="437">
        <f t="shared" si="15"/>
        <v>0</v>
      </c>
      <c r="AR14" s="225">
        <f t="shared" si="16"/>
        <v>0</v>
      </c>
    </row>
    <row r="15" spans="1:44" ht="15.75" outlineLevel="1">
      <c r="A15" s="77"/>
      <c r="B15" s="361" t="s">
        <v>79</v>
      </c>
      <c r="C15" s="181"/>
      <c r="D15" s="99" t="str">
        <f>IF(D5&gt;"",D5,"")</f>
        <v>Nyberg Johan</v>
      </c>
      <c r="E15" s="111" t="str">
        <f>IF(D6&gt;"",D6,"")</f>
        <v>Järvinen Jesse</v>
      </c>
      <c r="F15" s="112"/>
      <c r="G15" s="101"/>
      <c r="H15" s="467">
        <v>5</v>
      </c>
      <c r="I15" s="468"/>
      <c r="J15" s="467">
        <v>8</v>
      </c>
      <c r="K15" s="468"/>
      <c r="L15" s="469">
        <v>5</v>
      </c>
      <c r="M15" s="468"/>
      <c r="N15" s="467"/>
      <c r="O15" s="468"/>
      <c r="P15" s="467"/>
      <c r="Q15" s="468"/>
      <c r="R15" s="102">
        <f t="shared" si="1"/>
        <v>3</v>
      </c>
      <c r="S15" s="103">
        <f t="shared" si="2"/>
        <v>0</v>
      </c>
      <c r="T15" s="113"/>
      <c r="U15" s="114"/>
      <c r="W15" s="106">
        <f t="shared" si="3"/>
        <v>33</v>
      </c>
      <c r="X15" s="107">
        <f t="shared" si="3"/>
        <v>18</v>
      </c>
      <c r="Y15" s="108">
        <f t="shared" si="4"/>
        <v>15</v>
      </c>
      <c r="AA15" s="115">
        <f t="shared" si="17"/>
        <v>11</v>
      </c>
      <c r="AB15" s="116">
        <f t="shared" si="5"/>
        <v>5</v>
      </c>
      <c r="AC15" s="115">
        <f t="shared" si="17"/>
        <v>11</v>
      </c>
      <c r="AD15" s="116">
        <f t="shared" si="6"/>
        <v>8</v>
      </c>
      <c r="AE15" s="115">
        <f t="shared" si="17"/>
        <v>11</v>
      </c>
      <c r="AF15" s="116">
        <f t="shared" si="7"/>
        <v>5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17">
        <f>IF(OR(ISBLANK(AL5),ISBLANK(AL6)),0,1)</f>
        <v>0</v>
      </c>
      <c r="AM15" s="437">
        <f t="shared" si="11"/>
        <v>0</v>
      </c>
      <c r="AN15" s="225">
        <f t="shared" si="12"/>
        <v>0</v>
      </c>
      <c r="AO15" s="437">
        <f t="shared" si="13"/>
        <v>0</v>
      </c>
      <c r="AP15" s="225">
        <f t="shared" si="14"/>
        <v>0</v>
      </c>
      <c r="AQ15" s="437">
        <f t="shared" si="15"/>
        <v>0</v>
      </c>
      <c r="AR15" s="225">
        <f t="shared" si="16"/>
        <v>0</v>
      </c>
    </row>
    <row r="16" spans="1:44" ht="16.5" outlineLevel="1" thickBot="1">
      <c r="A16" s="77"/>
      <c r="B16" s="362" t="s">
        <v>80</v>
      </c>
      <c r="C16" s="182"/>
      <c r="D16" s="119" t="str">
        <f>IF(D7&gt;"",D7,"")</f>
        <v>Vartiainen Arttu</v>
      </c>
      <c r="E16" s="120">
        <f>IF(D8&gt;"",D8,"")</f>
      </c>
      <c r="F16" s="121"/>
      <c r="G16" s="122"/>
      <c r="H16" s="470"/>
      <c r="I16" s="471"/>
      <c r="J16" s="470"/>
      <c r="K16" s="471"/>
      <c r="L16" s="470"/>
      <c r="M16" s="471"/>
      <c r="N16" s="470"/>
      <c r="O16" s="471"/>
      <c r="P16" s="470"/>
      <c r="Q16" s="471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435">
        <f>IF(OR(ISBLANK(AL7),ISBLANK(AL8)),0,1)</f>
        <v>0</v>
      </c>
      <c r="AM16" s="438">
        <f t="shared" si="11"/>
        <v>0</v>
      </c>
      <c r="AN16" s="277">
        <f t="shared" si="12"/>
        <v>0</v>
      </c>
      <c r="AO16" s="438">
        <f t="shared" si="13"/>
        <v>0</v>
      </c>
      <c r="AP16" s="277">
        <f t="shared" si="14"/>
        <v>0</v>
      </c>
      <c r="AQ16" s="438">
        <f t="shared" si="15"/>
        <v>0</v>
      </c>
      <c r="AR16" s="277">
        <f t="shared" si="16"/>
        <v>0</v>
      </c>
    </row>
    <row r="17" ht="16.5" thickBot="1" thickTop="1"/>
    <row r="18" spans="2:21" ht="16.5" thickTop="1">
      <c r="B18" s="1"/>
      <c r="C18" s="179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492" t="s">
        <v>31</v>
      </c>
      <c r="M18" s="493"/>
      <c r="N18" s="493"/>
      <c r="O18" s="494"/>
      <c r="P18" s="495" t="s">
        <v>2</v>
      </c>
      <c r="Q18" s="496"/>
      <c r="R18" s="496"/>
      <c r="S18" s="497">
        <v>2</v>
      </c>
      <c r="T18" s="498"/>
      <c r="U18" s="499"/>
    </row>
    <row r="19" spans="2:46" ht="16.5" thickBot="1">
      <c r="B19" s="7"/>
      <c r="C19" s="180"/>
      <c r="D19" s="8" t="s">
        <v>3</v>
      </c>
      <c r="E19" s="9" t="s">
        <v>4</v>
      </c>
      <c r="F19" s="500">
        <v>16</v>
      </c>
      <c r="G19" s="501"/>
      <c r="H19" s="502"/>
      <c r="I19" s="503" t="s">
        <v>5</v>
      </c>
      <c r="J19" s="504"/>
      <c r="K19" s="504"/>
      <c r="L19" s="505">
        <v>41342</v>
      </c>
      <c r="M19" s="505"/>
      <c r="N19" s="505"/>
      <c r="O19" s="506"/>
      <c r="P19" s="10" t="s">
        <v>6</v>
      </c>
      <c r="Q19" s="194"/>
      <c r="R19" s="194"/>
      <c r="S19" s="507">
        <v>0.5833333333333334</v>
      </c>
      <c r="T19" s="508"/>
      <c r="U19" s="509"/>
      <c r="AM19" s="510" t="s">
        <v>389</v>
      </c>
      <c r="AN19" s="511"/>
      <c r="AO19" s="396"/>
      <c r="AP19" s="396"/>
      <c r="AQ19" s="396"/>
      <c r="AR19" s="396"/>
      <c r="AS19" s="413" t="s">
        <v>390</v>
      </c>
      <c r="AT19" s="413" t="s">
        <v>391</v>
      </c>
    </row>
    <row r="20" spans="2:46" ht="16.5" thickTop="1">
      <c r="B20" s="12"/>
      <c r="C20" s="184" t="s">
        <v>145</v>
      </c>
      <c r="D20" s="13" t="s">
        <v>7</v>
      </c>
      <c r="E20" s="14" t="s">
        <v>8</v>
      </c>
      <c r="F20" s="488" t="s">
        <v>9</v>
      </c>
      <c r="G20" s="489"/>
      <c r="H20" s="488" t="s">
        <v>10</v>
      </c>
      <c r="I20" s="489"/>
      <c r="J20" s="488" t="s">
        <v>11</v>
      </c>
      <c r="K20" s="489"/>
      <c r="L20" s="488" t="s">
        <v>12</v>
      </c>
      <c r="M20" s="489"/>
      <c r="N20" s="488"/>
      <c r="O20" s="489"/>
      <c r="P20" s="15" t="s">
        <v>13</v>
      </c>
      <c r="Q20" s="16" t="s">
        <v>14</v>
      </c>
      <c r="R20" s="17" t="s">
        <v>15</v>
      </c>
      <c r="S20" s="18"/>
      <c r="T20" s="490" t="s">
        <v>16</v>
      </c>
      <c r="U20" s="491"/>
      <c r="W20" s="78" t="s">
        <v>64</v>
      </c>
      <c r="X20" s="79"/>
      <c r="Y20" s="80" t="s">
        <v>65</v>
      </c>
      <c r="AL20" s="414" t="s">
        <v>392</v>
      </c>
      <c r="AM20" s="415" t="s">
        <v>393</v>
      </c>
      <c r="AN20" s="415" t="s">
        <v>394</v>
      </c>
      <c r="AO20" s="416" t="s">
        <v>395</v>
      </c>
      <c r="AP20" s="418" t="s">
        <v>396</v>
      </c>
      <c r="AQ20" s="417" t="s">
        <v>397</v>
      </c>
      <c r="AR20" s="418" t="s">
        <v>398</v>
      </c>
      <c r="AS20" s="414" t="s">
        <v>399</v>
      </c>
      <c r="AT20" s="419" t="s">
        <v>400</v>
      </c>
    </row>
    <row r="21" spans="2:46" ht="15">
      <c r="B21" s="19" t="s">
        <v>9</v>
      </c>
      <c r="C21" s="185">
        <v>1655</v>
      </c>
      <c r="D21" s="20" t="s">
        <v>248</v>
      </c>
      <c r="E21" s="21" t="s">
        <v>30</v>
      </c>
      <c r="F21" s="22"/>
      <c r="G21" s="23"/>
      <c r="H21" s="24">
        <f>+R31</f>
        <v>2</v>
      </c>
      <c r="I21" s="25">
        <f>+S31</f>
        <v>3</v>
      </c>
      <c r="J21" s="24">
        <f>R27</f>
        <v>3</v>
      </c>
      <c r="K21" s="25">
        <f>S27</f>
        <v>0</v>
      </c>
      <c r="L21" s="24">
        <f>R29</f>
      </c>
      <c r="M21" s="25">
        <f>S29</f>
      </c>
      <c r="N21" s="24"/>
      <c r="O21" s="25"/>
      <c r="P21" s="26">
        <f>IF(SUM(F21:O21)=0,"",COUNTIF(G21:G24,"3"))</f>
        <v>1</v>
      </c>
      <c r="Q21" s="27">
        <f>IF(SUM(G21:P21)=0,"",COUNTIF(F21:F24,"3"))</f>
        <v>1</v>
      </c>
      <c r="R21" s="28">
        <f>IF(SUM(F21:O21)=0,"",SUM(G21:G24))</f>
        <v>5</v>
      </c>
      <c r="S21" s="29">
        <f>IF(SUM(F21:O21)=0,"",SUM(F21:F24))</f>
        <v>3</v>
      </c>
      <c r="T21" s="555">
        <v>2</v>
      </c>
      <c r="U21" s="556"/>
      <c r="W21" s="81">
        <f>+W27+W29+W31</f>
        <v>75</v>
      </c>
      <c r="X21" s="82">
        <f>+X27+X29+X31</f>
        <v>70</v>
      </c>
      <c r="Y21" s="83">
        <f>+W21-X21</f>
        <v>5</v>
      </c>
      <c r="AL21" s="431"/>
      <c r="AM21" s="47">
        <f aca="true" t="shared" si="18" ref="AM21:AR21">AM27+AM29+AM31</f>
        <v>0</v>
      </c>
      <c r="AN21" s="47">
        <f t="shared" si="18"/>
        <v>0</v>
      </c>
      <c r="AO21" s="420">
        <f t="shared" si="18"/>
        <v>0</v>
      </c>
      <c r="AP21" s="422">
        <f t="shared" si="18"/>
        <v>0</v>
      </c>
      <c r="AQ21" s="421">
        <f t="shared" si="18"/>
        <v>0</v>
      </c>
      <c r="AR21" s="422">
        <f t="shared" si="18"/>
        <v>0</v>
      </c>
      <c r="AS21" s="423" t="e">
        <f>AO21/AP21</f>
        <v>#DIV/0!</v>
      </c>
      <c r="AT21" s="424" t="e">
        <f>AQ21/AR21</f>
        <v>#DIV/0!</v>
      </c>
    </row>
    <row r="22" spans="2:46" ht="15">
      <c r="B22" s="30" t="s">
        <v>10</v>
      </c>
      <c r="C22" s="185">
        <v>1400</v>
      </c>
      <c r="D22" s="20" t="s">
        <v>283</v>
      </c>
      <c r="E22" s="31" t="s">
        <v>3</v>
      </c>
      <c r="F22" s="32">
        <f>+S31</f>
        <v>3</v>
      </c>
      <c r="G22" s="33">
        <f>+R31</f>
        <v>2</v>
      </c>
      <c r="H22" s="34"/>
      <c r="I22" s="35"/>
      <c r="J22" s="32">
        <f>R30</f>
        <v>3</v>
      </c>
      <c r="K22" s="33">
        <f>S30</f>
        <v>0</v>
      </c>
      <c r="L22" s="32">
        <f>R28</f>
      </c>
      <c r="M22" s="33">
        <f>S28</f>
      </c>
      <c r="N22" s="32"/>
      <c r="O22" s="33"/>
      <c r="P22" s="26">
        <f>IF(SUM(F22:O22)=0,"",COUNTIF(I21:I24,"3"))</f>
        <v>2</v>
      </c>
      <c r="Q22" s="27">
        <f>IF(SUM(G22:P22)=0,"",COUNTIF(H21:H24,"3"))</f>
        <v>0</v>
      </c>
      <c r="R22" s="28">
        <f>IF(SUM(F22:O22)=0,"",SUM(I21:I24))</f>
        <v>6</v>
      </c>
      <c r="S22" s="29">
        <f>IF(SUM(F22:O22)=0,"",SUM(H21:H24))</f>
        <v>2</v>
      </c>
      <c r="T22" s="555">
        <v>1</v>
      </c>
      <c r="U22" s="556"/>
      <c r="W22" s="81">
        <f>+W28+W30+X31</f>
        <v>85</v>
      </c>
      <c r="X22" s="82">
        <f>+X28+X30+W31</f>
        <v>68</v>
      </c>
      <c r="Y22" s="83">
        <f>+W22-X22</f>
        <v>17</v>
      </c>
      <c r="AL22" s="432"/>
      <c r="AM22" s="47">
        <f>AM28+AM30+AN31</f>
        <v>0</v>
      </c>
      <c r="AN22" s="47">
        <f>AN28+AN30+AM31</f>
        <v>0</v>
      </c>
      <c r="AO22" s="420">
        <f>AO28+AO30+AP31</f>
        <v>0</v>
      </c>
      <c r="AP22" s="422">
        <f>AP28+AP30+AO31</f>
        <v>0</v>
      </c>
      <c r="AQ22" s="421">
        <f>AQ28+AQ30+AR31</f>
        <v>0</v>
      </c>
      <c r="AR22" s="422">
        <f>AR28+AR30+AQ31</f>
        <v>0</v>
      </c>
      <c r="AS22" s="423" t="e">
        <f>AO22/AP22</f>
        <v>#DIV/0!</v>
      </c>
      <c r="AT22" s="424" t="e">
        <f>AQ22/AR22</f>
        <v>#DIV/0!</v>
      </c>
    </row>
    <row r="23" spans="2:46" ht="15">
      <c r="B23" s="30" t="s">
        <v>11</v>
      </c>
      <c r="C23" s="185">
        <v>1178</v>
      </c>
      <c r="D23" s="20" t="s">
        <v>280</v>
      </c>
      <c r="E23" s="31" t="s">
        <v>27</v>
      </c>
      <c r="F23" s="32">
        <f>+S27</f>
        <v>0</v>
      </c>
      <c r="G23" s="33">
        <f>+R27</f>
        <v>3</v>
      </c>
      <c r="H23" s="32">
        <f>S30</f>
        <v>0</v>
      </c>
      <c r="I23" s="33">
        <f>R30</f>
        <v>3</v>
      </c>
      <c r="J23" s="34"/>
      <c r="K23" s="35"/>
      <c r="L23" s="32">
        <f>R32</f>
      </c>
      <c r="M23" s="33">
        <f>S32</f>
      </c>
      <c r="N23" s="32"/>
      <c r="O23" s="33"/>
      <c r="P23" s="26">
        <f>IF(SUM(F23:O23)=0,"",COUNTIF(K21:K24,"3"))</f>
        <v>0</v>
      </c>
      <c r="Q23" s="27">
        <f>IF(SUM(G23:P23)=0,"",COUNTIF(J21:J24,"3"))</f>
        <v>2</v>
      </c>
      <c r="R23" s="28">
        <f>IF(SUM(F23:O23)=0,"",SUM(K21:K24))</f>
        <v>0</v>
      </c>
      <c r="S23" s="29">
        <f>IF(SUM(F23:O23)=0,"",SUM(J21:J24))</f>
        <v>6</v>
      </c>
      <c r="T23" s="555">
        <v>3</v>
      </c>
      <c r="U23" s="556"/>
      <c r="W23" s="81">
        <f>+X27+X30+W32</f>
        <v>45</v>
      </c>
      <c r="X23" s="82">
        <f>+W27+W30+X32</f>
        <v>67</v>
      </c>
      <c r="Y23" s="83">
        <f>+W23-X23</f>
        <v>-22</v>
      </c>
      <c r="AL23" s="432"/>
      <c r="AM23" s="47">
        <f>AN27+AN30+AM32</f>
        <v>0</v>
      </c>
      <c r="AN23" s="47">
        <f>AM27+AM30+AN32</f>
        <v>0</v>
      </c>
      <c r="AO23" s="420">
        <f>AP27+AP30+AO32</f>
        <v>0</v>
      </c>
      <c r="AP23" s="422">
        <f>AO27+AO30+AP32</f>
        <v>0</v>
      </c>
      <c r="AQ23" s="421">
        <f>AR27+AR30+AQ32</f>
        <v>0</v>
      </c>
      <c r="AR23" s="422">
        <f>AQ27+AQ30+AR32</f>
        <v>0</v>
      </c>
      <c r="AS23" s="423" t="e">
        <f>AO23/AP23</f>
        <v>#DIV/0!</v>
      </c>
      <c r="AT23" s="424" t="e">
        <f>AQ23/AR23</f>
        <v>#DIV/0!</v>
      </c>
    </row>
    <row r="24" spans="2:46" ht="15.75" thickBot="1">
      <c r="B24" s="36" t="s">
        <v>12</v>
      </c>
      <c r="C24" s="186"/>
      <c r="D24" s="37"/>
      <c r="E24" s="38"/>
      <c r="F24" s="39">
        <f>S29</f>
      </c>
      <c r="G24" s="40">
        <f>R29</f>
      </c>
      <c r="H24" s="39">
        <f>S28</f>
      </c>
      <c r="I24" s="40">
        <f>R28</f>
      </c>
      <c r="J24" s="39">
        <f>S32</f>
      </c>
      <c r="K24" s="40">
        <f>R32</f>
      </c>
      <c r="L24" s="41"/>
      <c r="M24" s="42"/>
      <c r="N24" s="39"/>
      <c r="O24" s="40"/>
      <c r="P24" s="43">
        <f>IF(SUM(F24:O24)=0,"",COUNTIF(M21:M24,"3"))</f>
      </c>
      <c r="Q24" s="44">
        <f>IF(SUM(G24:P24)=0,"",COUNTIF(L21:L24,"3"))</f>
      </c>
      <c r="R24" s="45">
        <f>IF(SUM(F24:O25)=0,"",SUM(M21:M24))</f>
      </c>
      <c r="S24" s="46">
        <f>IF(SUM(F24:O24)=0,"",SUM(L21:L24))</f>
      </c>
      <c r="T24" s="557"/>
      <c r="U24" s="558"/>
      <c r="W24" s="81">
        <f>+X28+X29+X32</f>
        <v>0</v>
      </c>
      <c r="X24" s="82">
        <f>+W28+W29+W32</f>
        <v>0</v>
      </c>
      <c r="Y24" s="83">
        <f>+W24-X24</f>
        <v>0</v>
      </c>
      <c r="AL24" s="433"/>
      <c r="AM24" s="425">
        <f>AN28+AN29+AN32</f>
        <v>0</v>
      </c>
      <c r="AN24" s="425">
        <f>AM28+AM29+AM32</f>
        <v>0</v>
      </c>
      <c r="AO24" s="426">
        <f>AP28+AP29+AP32</f>
        <v>0</v>
      </c>
      <c r="AP24" s="428">
        <f>AO28+AO29+AO32</f>
        <v>0</v>
      </c>
      <c r="AQ24" s="427">
        <f>AR28+AR29+AR32</f>
        <v>0</v>
      </c>
      <c r="AR24" s="428">
        <f>AQ28+AQ29+AQ32</f>
        <v>0</v>
      </c>
      <c r="AS24" s="429" t="e">
        <f>AO24/AP24</f>
        <v>#DIV/0!</v>
      </c>
      <c r="AT24" s="430" t="e">
        <f>AQ24/AR24</f>
        <v>#DIV/0!</v>
      </c>
    </row>
    <row r="25" spans="1:26" ht="16.5" outlineLevel="1" thickTop="1">
      <c r="A25" s="77"/>
      <c r="B25" s="84"/>
      <c r="C25" s="132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1:25" ht="16.5" outlineLevel="1" thickBot="1">
      <c r="A26" s="77"/>
      <c r="B26" s="92"/>
      <c r="C26" s="359"/>
      <c r="D26" s="93" t="s">
        <v>68</v>
      </c>
      <c r="E26" s="94"/>
      <c r="F26" s="94"/>
      <c r="G26" s="95"/>
      <c r="H26" s="483" t="s">
        <v>69</v>
      </c>
      <c r="I26" s="484"/>
      <c r="J26" s="485" t="s">
        <v>70</v>
      </c>
      <c r="K26" s="484"/>
      <c r="L26" s="485" t="s">
        <v>71</v>
      </c>
      <c r="M26" s="484"/>
      <c r="N26" s="485" t="s">
        <v>72</v>
      </c>
      <c r="O26" s="484"/>
      <c r="P26" s="485" t="s">
        <v>73</v>
      </c>
      <c r="Q26" s="484"/>
      <c r="R26" s="486" t="s">
        <v>74</v>
      </c>
      <c r="S26" s="487"/>
      <c r="U26" s="96"/>
      <c r="W26" s="97" t="s">
        <v>64</v>
      </c>
      <c r="X26" s="98"/>
      <c r="Y26" s="80" t="s">
        <v>65</v>
      </c>
    </row>
    <row r="27" spans="1:44" ht="15.75" outlineLevel="1">
      <c r="A27" s="77"/>
      <c r="B27" s="360" t="s">
        <v>75</v>
      </c>
      <c r="C27" s="181"/>
      <c r="D27" s="99" t="str">
        <f>IF(D21&gt;"",D21,"")</f>
        <v>Pitkänen Tatu</v>
      </c>
      <c r="E27" s="100" t="str">
        <f>IF(D23&gt;"",D23,"")</f>
        <v>Jalkanen Lauri</v>
      </c>
      <c r="F27" s="86"/>
      <c r="G27" s="101"/>
      <c r="H27" s="476">
        <v>9</v>
      </c>
      <c r="I27" s="477"/>
      <c r="J27" s="474">
        <v>4</v>
      </c>
      <c r="K27" s="475"/>
      <c r="L27" s="474">
        <v>6</v>
      </c>
      <c r="M27" s="475"/>
      <c r="N27" s="474"/>
      <c r="O27" s="475"/>
      <c r="P27" s="478"/>
      <c r="Q27" s="475"/>
      <c r="R27" s="102">
        <f aca="true" t="shared" si="19" ref="R27:R32">IF(COUNT(H27:P27)=0,"",COUNTIF(H27:P27,"&gt;=0"))</f>
        <v>3</v>
      </c>
      <c r="S27" s="103">
        <f aca="true" t="shared" si="20" ref="S27:S32">IF(COUNT(H27:P27)=0,"",(IF(LEFT(H27,1)="-",1,0)+IF(LEFT(J27,1)="-",1,0)+IF(LEFT(L27,1)="-",1,0)+IF(LEFT(N27,1)="-",1,0)+IF(LEFT(P27,1)="-",1,0)))</f>
        <v>0</v>
      </c>
      <c r="T27" s="104"/>
      <c r="U27" s="105"/>
      <c r="W27" s="106">
        <f aca="true" t="shared" si="21" ref="W27:W32">+AA27+AC27+AE27+AG27+AI27</f>
        <v>33</v>
      </c>
      <c r="X27" s="107">
        <f aca="true" t="shared" si="22" ref="X27:X32">+AB27+AD27+AF27+AH27+AJ27</f>
        <v>19</v>
      </c>
      <c r="Y27" s="108">
        <f aca="true" t="shared" si="23" ref="Y27:Y32">+W27-X27</f>
        <v>14</v>
      </c>
      <c r="AA27" s="109">
        <f aca="true" t="shared" si="24" ref="AA27:AA32">IF(H27="",0,IF(LEFT(H27,1)="-",ABS(H27),(IF(H27&gt;9,H27+2,11))))</f>
        <v>11</v>
      </c>
      <c r="AB27" s="110">
        <f aca="true" t="shared" si="25" ref="AB27:AB32">IF(H27="",0,IF(LEFT(H27,1)="-",(IF(ABS(H27)&gt;9,(ABS(H27)+2),11)),H27))</f>
        <v>9</v>
      </c>
      <c r="AC27" s="109">
        <f aca="true" t="shared" si="26" ref="AC27:AC32">IF(J27="",0,IF(LEFT(J27,1)="-",ABS(J27),(IF(J27&gt;9,J27+2,11))))</f>
        <v>11</v>
      </c>
      <c r="AD27" s="110">
        <f aca="true" t="shared" si="27" ref="AD27:AD32">IF(J27="",0,IF(LEFT(J27,1)="-",(IF(ABS(J27)&gt;9,(ABS(J27)+2),11)),J27))</f>
        <v>4</v>
      </c>
      <c r="AE27" s="109">
        <f aca="true" t="shared" si="28" ref="AE27:AE32">IF(L27="",0,IF(LEFT(L27,1)="-",ABS(L27),(IF(L27&gt;9,L27+2,11))))</f>
        <v>11</v>
      </c>
      <c r="AF27" s="110">
        <f aca="true" t="shared" si="29" ref="AF27:AF32">IF(L27="",0,IF(LEFT(L27,1)="-",(IF(ABS(L27)&gt;9,(ABS(L27)+2),11)),L27))</f>
        <v>6</v>
      </c>
      <c r="AG27" s="109">
        <f aca="true" t="shared" si="30" ref="AG27:AG32">IF(N27="",0,IF(LEFT(N27,1)="-",ABS(N27),(IF(N27&gt;9,N27+2,11))))</f>
        <v>0</v>
      </c>
      <c r="AH27" s="110">
        <f aca="true" t="shared" si="31" ref="AH27:AH32">IF(N27="",0,IF(LEFT(N27,1)="-",(IF(ABS(N27)&gt;9,(ABS(N27)+2),11)),N27))</f>
        <v>0</v>
      </c>
      <c r="AI27" s="109">
        <f aca="true" t="shared" si="32" ref="AI27:AI32">IF(P27="",0,IF(LEFT(P27,1)="-",ABS(P27),(IF(P27&gt;9,P27+2,11))))</f>
        <v>0</v>
      </c>
      <c r="AJ27" s="110">
        <f aca="true" t="shared" si="33" ref="AJ27:AJ32">IF(P27="",0,IF(LEFT(P27,1)="-",(IF(ABS(P27)&gt;9,(ABS(P27)+2),11)),P27))</f>
        <v>0</v>
      </c>
      <c r="AL27" s="434">
        <f>IF(OR(ISBLANK(AL21),ISBLANK(AL23)),0,1)</f>
        <v>0</v>
      </c>
      <c r="AM27" s="436">
        <f aca="true" t="shared" si="34" ref="AM27:AM32">IF(AO27=3,1,0)</f>
        <v>0</v>
      </c>
      <c r="AN27" s="211">
        <f aca="true" t="shared" si="35" ref="AN27:AN32">IF(AP27=3,1,0)</f>
        <v>0</v>
      </c>
      <c r="AO27" s="436">
        <f aca="true" t="shared" si="36" ref="AO27:AO32">IF($AL27=1,$AL27*R27,0)</f>
        <v>0</v>
      </c>
      <c r="AP27" s="211">
        <f aca="true" t="shared" si="37" ref="AP27:AP32">IF($AL27=1,$AL27*S27,0)</f>
        <v>0</v>
      </c>
      <c r="AQ27" s="436">
        <f aca="true" t="shared" si="38" ref="AQ27:AQ32">$AL27*W27</f>
        <v>0</v>
      </c>
      <c r="AR27" s="211">
        <f aca="true" t="shared" si="39" ref="AR27:AR32">$AL27*X27</f>
        <v>0</v>
      </c>
    </row>
    <row r="28" spans="1:44" ht="15.75" outlineLevel="1">
      <c r="A28" s="77"/>
      <c r="B28" s="361" t="s">
        <v>76</v>
      </c>
      <c r="C28" s="181"/>
      <c r="D28" s="99" t="str">
        <f>IF(D22&gt;"",D22,"")</f>
        <v>Brinaru Benjamin</v>
      </c>
      <c r="E28" s="111">
        <f>IF(D24&gt;"",D24,"")</f>
      </c>
      <c r="F28" s="112"/>
      <c r="G28" s="101"/>
      <c r="H28" s="467"/>
      <c r="I28" s="468"/>
      <c r="J28" s="467"/>
      <c r="K28" s="468"/>
      <c r="L28" s="467"/>
      <c r="M28" s="468"/>
      <c r="N28" s="467"/>
      <c r="O28" s="468"/>
      <c r="P28" s="467"/>
      <c r="Q28" s="468"/>
      <c r="R28" s="102">
        <f t="shared" si="19"/>
      </c>
      <c r="S28" s="103">
        <f t="shared" si="20"/>
      </c>
      <c r="T28" s="113"/>
      <c r="U28" s="114"/>
      <c r="W28" s="106">
        <f t="shared" si="21"/>
        <v>0</v>
      </c>
      <c r="X28" s="107">
        <f t="shared" si="22"/>
        <v>0</v>
      </c>
      <c r="Y28" s="108">
        <f t="shared" si="23"/>
        <v>0</v>
      </c>
      <c r="AA28" s="115">
        <f t="shared" si="24"/>
        <v>0</v>
      </c>
      <c r="AB28" s="116">
        <f t="shared" si="25"/>
        <v>0</v>
      </c>
      <c r="AC28" s="115">
        <f t="shared" si="26"/>
        <v>0</v>
      </c>
      <c r="AD28" s="116">
        <f t="shared" si="27"/>
        <v>0</v>
      </c>
      <c r="AE28" s="115">
        <f t="shared" si="28"/>
        <v>0</v>
      </c>
      <c r="AF28" s="116">
        <f t="shared" si="29"/>
        <v>0</v>
      </c>
      <c r="AG28" s="115">
        <f t="shared" si="30"/>
        <v>0</v>
      </c>
      <c r="AH28" s="116">
        <f t="shared" si="31"/>
        <v>0</v>
      </c>
      <c r="AI28" s="115">
        <f t="shared" si="32"/>
        <v>0</v>
      </c>
      <c r="AJ28" s="116">
        <f t="shared" si="33"/>
        <v>0</v>
      </c>
      <c r="AL28" s="217">
        <f>IF(OR(ISBLANK(AL22),ISBLANK(AL24)),0,1)</f>
        <v>0</v>
      </c>
      <c r="AM28" s="437">
        <f t="shared" si="34"/>
        <v>0</v>
      </c>
      <c r="AN28" s="225">
        <f t="shared" si="35"/>
        <v>0</v>
      </c>
      <c r="AO28" s="437">
        <f t="shared" si="36"/>
        <v>0</v>
      </c>
      <c r="AP28" s="225">
        <f t="shared" si="37"/>
        <v>0</v>
      </c>
      <c r="AQ28" s="437">
        <f t="shared" si="38"/>
        <v>0</v>
      </c>
      <c r="AR28" s="225">
        <f t="shared" si="39"/>
        <v>0</v>
      </c>
    </row>
    <row r="29" spans="1:44" ht="16.5" outlineLevel="1" thickBot="1">
      <c r="A29" s="77"/>
      <c r="B29" s="361" t="s">
        <v>77</v>
      </c>
      <c r="C29" s="181"/>
      <c r="D29" s="117" t="str">
        <f>IF(D21&gt;"",D21,"")</f>
        <v>Pitkänen Tatu</v>
      </c>
      <c r="E29" s="118">
        <f>IF(D24&gt;"",D24,"")</f>
      </c>
      <c r="F29" s="94"/>
      <c r="G29" s="95"/>
      <c r="H29" s="472"/>
      <c r="I29" s="473"/>
      <c r="J29" s="472"/>
      <c r="K29" s="473"/>
      <c r="L29" s="472"/>
      <c r="M29" s="473"/>
      <c r="N29" s="472"/>
      <c r="O29" s="473"/>
      <c r="P29" s="472"/>
      <c r="Q29" s="473"/>
      <c r="R29" s="102">
        <f t="shared" si="19"/>
      </c>
      <c r="S29" s="103">
        <f t="shared" si="20"/>
      </c>
      <c r="T29" s="113"/>
      <c r="U29" s="114"/>
      <c r="W29" s="106">
        <f t="shared" si="21"/>
        <v>0</v>
      </c>
      <c r="X29" s="107">
        <f t="shared" si="22"/>
        <v>0</v>
      </c>
      <c r="Y29" s="108">
        <f t="shared" si="23"/>
        <v>0</v>
      </c>
      <c r="AA29" s="115">
        <f t="shared" si="24"/>
        <v>0</v>
      </c>
      <c r="AB29" s="116">
        <f t="shared" si="25"/>
        <v>0</v>
      </c>
      <c r="AC29" s="115">
        <f t="shared" si="26"/>
        <v>0</v>
      </c>
      <c r="AD29" s="116">
        <f t="shared" si="27"/>
        <v>0</v>
      </c>
      <c r="AE29" s="115">
        <f t="shared" si="28"/>
        <v>0</v>
      </c>
      <c r="AF29" s="116">
        <f t="shared" si="29"/>
        <v>0</v>
      </c>
      <c r="AG29" s="115">
        <f t="shared" si="30"/>
        <v>0</v>
      </c>
      <c r="AH29" s="116">
        <f t="shared" si="31"/>
        <v>0</v>
      </c>
      <c r="AI29" s="115">
        <f t="shared" si="32"/>
        <v>0</v>
      </c>
      <c r="AJ29" s="116">
        <f t="shared" si="33"/>
        <v>0</v>
      </c>
      <c r="AL29" s="217">
        <f>IF(OR(ISBLANK(AL21),ISBLANK(AL24)),0,1)</f>
        <v>0</v>
      </c>
      <c r="AM29" s="437">
        <f t="shared" si="34"/>
        <v>0</v>
      </c>
      <c r="AN29" s="225">
        <f t="shared" si="35"/>
        <v>0</v>
      </c>
      <c r="AO29" s="437">
        <f t="shared" si="36"/>
        <v>0</v>
      </c>
      <c r="AP29" s="225">
        <f t="shared" si="37"/>
        <v>0</v>
      </c>
      <c r="AQ29" s="437">
        <f t="shared" si="38"/>
        <v>0</v>
      </c>
      <c r="AR29" s="225">
        <f t="shared" si="39"/>
        <v>0</v>
      </c>
    </row>
    <row r="30" spans="1:44" ht="15.75" outlineLevel="1">
      <c r="A30" s="77"/>
      <c r="B30" s="361" t="s">
        <v>78</v>
      </c>
      <c r="C30" s="181"/>
      <c r="D30" s="99" t="str">
        <f>IF(D22&gt;"",D22,"")</f>
        <v>Brinaru Benjamin</v>
      </c>
      <c r="E30" s="111" t="str">
        <f>IF(D23&gt;"",D23,"")</f>
        <v>Jalkanen Lauri</v>
      </c>
      <c r="F30" s="86"/>
      <c r="G30" s="101"/>
      <c r="H30" s="474">
        <v>7</v>
      </c>
      <c r="I30" s="475"/>
      <c r="J30" s="474">
        <v>10</v>
      </c>
      <c r="K30" s="475"/>
      <c r="L30" s="474">
        <v>9</v>
      </c>
      <c r="M30" s="475"/>
      <c r="N30" s="474"/>
      <c r="O30" s="475"/>
      <c r="P30" s="474"/>
      <c r="Q30" s="475"/>
      <c r="R30" s="102">
        <f t="shared" si="19"/>
        <v>3</v>
      </c>
      <c r="S30" s="103">
        <f t="shared" si="20"/>
        <v>0</v>
      </c>
      <c r="T30" s="113"/>
      <c r="U30" s="114"/>
      <c r="W30" s="106">
        <f t="shared" si="21"/>
        <v>34</v>
      </c>
      <c r="X30" s="107">
        <f t="shared" si="22"/>
        <v>26</v>
      </c>
      <c r="Y30" s="108">
        <f t="shared" si="23"/>
        <v>8</v>
      </c>
      <c r="AA30" s="115">
        <f t="shared" si="24"/>
        <v>11</v>
      </c>
      <c r="AB30" s="116">
        <f t="shared" si="25"/>
        <v>7</v>
      </c>
      <c r="AC30" s="115">
        <f t="shared" si="26"/>
        <v>12</v>
      </c>
      <c r="AD30" s="116">
        <f t="shared" si="27"/>
        <v>10</v>
      </c>
      <c r="AE30" s="115">
        <f t="shared" si="28"/>
        <v>11</v>
      </c>
      <c r="AF30" s="116">
        <f t="shared" si="29"/>
        <v>9</v>
      </c>
      <c r="AG30" s="115">
        <f t="shared" si="30"/>
        <v>0</v>
      </c>
      <c r="AH30" s="116">
        <f t="shared" si="31"/>
        <v>0</v>
      </c>
      <c r="AI30" s="115">
        <f t="shared" si="32"/>
        <v>0</v>
      </c>
      <c r="AJ30" s="116">
        <f t="shared" si="33"/>
        <v>0</v>
      </c>
      <c r="AL30" s="217">
        <f>IF(OR(ISBLANK(AL22),ISBLANK(AL23)),0,1)</f>
        <v>0</v>
      </c>
      <c r="AM30" s="437">
        <f t="shared" si="34"/>
        <v>0</v>
      </c>
      <c r="AN30" s="225">
        <f t="shared" si="35"/>
        <v>0</v>
      </c>
      <c r="AO30" s="437">
        <f t="shared" si="36"/>
        <v>0</v>
      </c>
      <c r="AP30" s="225">
        <f t="shared" si="37"/>
        <v>0</v>
      </c>
      <c r="AQ30" s="437">
        <f t="shared" si="38"/>
        <v>0</v>
      </c>
      <c r="AR30" s="225">
        <f t="shared" si="39"/>
        <v>0</v>
      </c>
    </row>
    <row r="31" spans="1:44" ht="15.75" outlineLevel="1">
      <c r="A31" s="77"/>
      <c r="B31" s="361" t="s">
        <v>79</v>
      </c>
      <c r="C31" s="181"/>
      <c r="D31" s="99" t="str">
        <f>IF(D21&gt;"",D21,"")</f>
        <v>Pitkänen Tatu</v>
      </c>
      <c r="E31" s="111" t="str">
        <f>IF(D22&gt;"",D22,"")</f>
        <v>Brinaru Benjamin</v>
      </c>
      <c r="F31" s="112"/>
      <c r="G31" s="101"/>
      <c r="H31" s="467">
        <v>10</v>
      </c>
      <c r="I31" s="468"/>
      <c r="J31" s="467">
        <v>8</v>
      </c>
      <c r="K31" s="468"/>
      <c r="L31" s="469">
        <v>-6</v>
      </c>
      <c r="M31" s="468"/>
      <c r="N31" s="467">
        <v>-5</v>
      </c>
      <c r="O31" s="468"/>
      <c r="P31" s="467">
        <v>-8</v>
      </c>
      <c r="Q31" s="468"/>
      <c r="R31" s="102">
        <f t="shared" si="19"/>
        <v>2</v>
      </c>
      <c r="S31" s="103">
        <f t="shared" si="20"/>
        <v>3</v>
      </c>
      <c r="T31" s="113"/>
      <c r="U31" s="114"/>
      <c r="W31" s="106">
        <f t="shared" si="21"/>
        <v>42</v>
      </c>
      <c r="X31" s="107">
        <f t="shared" si="22"/>
        <v>51</v>
      </c>
      <c r="Y31" s="108">
        <f t="shared" si="23"/>
        <v>-9</v>
      </c>
      <c r="AA31" s="115">
        <f t="shared" si="24"/>
        <v>12</v>
      </c>
      <c r="AB31" s="116">
        <f t="shared" si="25"/>
        <v>10</v>
      </c>
      <c r="AC31" s="115">
        <f t="shared" si="26"/>
        <v>11</v>
      </c>
      <c r="AD31" s="116">
        <f t="shared" si="27"/>
        <v>8</v>
      </c>
      <c r="AE31" s="115">
        <f t="shared" si="28"/>
        <v>6</v>
      </c>
      <c r="AF31" s="116">
        <f t="shared" si="29"/>
        <v>11</v>
      </c>
      <c r="AG31" s="115">
        <f t="shared" si="30"/>
        <v>5</v>
      </c>
      <c r="AH31" s="116">
        <f t="shared" si="31"/>
        <v>11</v>
      </c>
      <c r="AI31" s="115">
        <f t="shared" si="32"/>
        <v>8</v>
      </c>
      <c r="AJ31" s="116">
        <f t="shared" si="33"/>
        <v>11</v>
      </c>
      <c r="AL31" s="217">
        <f>IF(OR(ISBLANK(AL21),ISBLANK(AL22)),0,1)</f>
        <v>0</v>
      </c>
      <c r="AM31" s="437">
        <f t="shared" si="34"/>
        <v>0</v>
      </c>
      <c r="AN31" s="225">
        <f t="shared" si="35"/>
        <v>0</v>
      </c>
      <c r="AO31" s="437">
        <f t="shared" si="36"/>
        <v>0</v>
      </c>
      <c r="AP31" s="225">
        <f t="shared" si="37"/>
        <v>0</v>
      </c>
      <c r="AQ31" s="437">
        <f t="shared" si="38"/>
        <v>0</v>
      </c>
      <c r="AR31" s="225">
        <f t="shared" si="39"/>
        <v>0</v>
      </c>
    </row>
    <row r="32" spans="1:44" ht="16.5" outlineLevel="1" thickBot="1">
      <c r="A32" s="77"/>
      <c r="B32" s="362" t="s">
        <v>80</v>
      </c>
      <c r="C32" s="182"/>
      <c r="D32" s="119" t="str">
        <f>IF(D23&gt;"",D23,"")</f>
        <v>Jalkanen Lauri</v>
      </c>
      <c r="E32" s="120">
        <f>IF(D24&gt;"",D24,"")</f>
      </c>
      <c r="F32" s="121"/>
      <c r="G32" s="122"/>
      <c r="H32" s="470"/>
      <c r="I32" s="471"/>
      <c r="J32" s="470"/>
      <c r="K32" s="471"/>
      <c r="L32" s="470"/>
      <c r="M32" s="471"/>
      <c r="N32" s="470"/>
      <c r="O32" s="471"/>
      <c r="P32" s="470"/>
      <c r="Q32" s="471"/>
      <c r="R32" s="123">
        <f t="shared" si="19"/>
      </c>
      <c r="S32" s="124">
        <f t="shared" si="20"/>
      </c>
      <c r="T32" s="125"/>
      <c r="U32" s="126"/>
      <c r="W32" s="106">
        <f t="shared" si="21"/>
        <v>0</v>
      </c>
      <c r="X32" s="107">
        <f t="shared" si="22"/>
        <v>0</v>
      </c>
      <c r="Y32" s="108">
        <f t="shared" si="23"/>
        <v>0</v>
      </c>
      <c r="AA32" s="127">
        <f t="shared" si="24"/>
        <v>0</v>
      </c>
      <c r="AB32" s="128">
        <f t="shared" si="25"/>
        <v>0</v>
      </c>
      <c r="AC32" s="127">
        <f t="shared" si="26"/>
        <v>0</v>
      </c>
      <c r="AD32" s="128">
        <f t="shared" si="27"/>
        <v>0</v>
      </c>
      <c r="AE32" s="127">
        <f t="shared" si="28"/>
        <v>0</v>
      </c>
      <c r="AF32" s="128">
        <f t="shared" si="29"/>
        <v>0</v>
      </c>
      <c r="AG32" s="127">
        <f t="shared" si="30"/>
        <v>0</v>
      </c>
      <c r="AH32" s="128">
        <f t="shared" si="31"/>
        <v>0</v>
      </c>
      <c r="AI32" s="127">
        <f t="shared" si="32"/>
        <v>0</v>
      </c>
      <c r="AJ32" s="128">
        <f t="shared" si="33"/>
        <v>0</v>
      </c>
      <c r="AL32" s="435">
        <f>IF(OR(ISBLANK(AL23),ISBLANK(AL24)),0,1)</f>
        <v>0</v>
      </c>
      <c r="AM32" s="438">
        <f t="shared" si="34"/>
        <v>0</v>
      </c>
      <c r="AN32" s="277">
        <f t="shared" si="35"/>
        <v>0</v>
      </c>
      <c r="AO32" s="438">
        <f t="shared" si="36"/>
        <v>0</v>
      </c>
      <c r="AP32" s="277">
        <f t="shared" si="37"/>
        <v>0</v>
      </c>
      <c r="AQ32" s="438">
        <f t="shared" si="38"/>
        <v>0</v>
      </c>
      <c r="AR32" s="277">
        <f t="shared" si="39"/>
        <v>0</v>
      </c>
    </row>
    <row r="33" ht="16.5" thickBot="1" thickTop="1"/>
    <row r="34" spans="2:21" ht="16.5" thickTop="1">
      <c r="B34" s="1"/>
      <c r="C34" s="179"/>
      <c r="D34" s="2" t="s">
        <v>126</v>
      </c>
      <c r="E34" s="3"/>
      <c r="F34" s="3"/>
      <c r="G34" s="3"/>
      <c r="H34" s="4"/>
      <c r="I34" s="3"/>
      <c r="J34" s="5" t="s">
        <v>0</v>
      </c>
      <c r="K34" s="6"/>
      <c r="L34" s="492" t="s">
        <v>31</v>
      </c>
      <c r="M34" s="493"/>
      <c r="N34" s="493"/>
      <c r="O34" s="494"/>
      <c r="P34" s="495" t="s">
        <v>2</v>
      </c>
      <c r="Q34" s="496"/>
      <c r="R34" s="496"/>
      <c r="S34" s="497">
        <v>3</v>
      </c>
      <c r="T34" s="498"/>
      <c r="U34" s="499"/>
    </row>
    <row r="35" spans="2:46" ht="16.5" thickBot="1">
      <c r="B35" s="7"/>
      <c r="C35" s="180"/>
      <c r="D35" s="8" t="s">
        <v>3</v>
      </c>
      <c r="E35" s="9" t="s">
        <v>4</v>
      </c>
      <c r="F35" s="500">
        <v>3</v>
      </c>
      <c r="G35" s="501"/>
      <c r="H35" s="502"/>
      <c r="I35" s="503" t="s">
        <v>5</v>
      </c>
      <c r="J35" s="504"/>
      <c r="K35" s="504"/>
      <c r="L35" s="505">
        <v>41342</v>
      </c>
      <c r="M35" s="505"/>
      <c r="N35" s="505"/>
      <c r="O35" s="506"/>
      <c r="P35" s="10" t="s">
        <v>6</v>
      </c>
      <c r="Q35" s="194"/>
      <c r="R35" s="194"/>
      <c r="S35" s="507">
        <v>0.5833333333333334</v>
      </c>
      <c r="T35" s="508"/>
      <c r="U35" s="509"/>
      <c r="AM35" s="510" t="s">
        <v>389</v>
      </c>
      <c r="AN35" s="511"/>
      <c r="AO35" s="396"/>
      <c r="AP35" s="396"/>
      <c r="AQ35" s="396"/>
      <c r="AR35" s="396"/>
      <c r="AS35" s="413" t="s">
        <v>390</v>
      </c>
      <c r="AT35" s="413" t="s">
        <v>391</v>
      </c>
    </row>
    <row r="36" spans="2:46" ht="16.5" thickTop="1">
      <c r="B36" s="12"/>
      <c r="C36" s="184" t="s">
        <v>145</v>
      </c>
      <c r="D36" s="13" t="s">
        <v>7</v>
      </c>
      <c r="E36" s="14" t="s">
        <v>8</v>
      </c>
      <c r="F36" s="488" t="s">
        <v>9</v>
      </c>
      <c r="G36" s="489"/>
      <c r="H36" s="488" t="s">
        <v>10</v>
      </c>
      <c r="I36" s="489"/>
      <c r="J36" s="488" t="s">
        <v>11</v>
      </c>
      <c r="K36" s="489"/>
      <c r="L36" s="488" t="s">
        <v>12</v>
      </c>
      <c r="M36" s="489"/>
      <c r="N36" s="488"/>
      <c r="O36" s="489"/>
      <c r="P36" s="15" t="s">
        <v>13</v>
      </c>
      <c r="Q36" s="16" t="s">
        <v>14</v>
      </c>
      <c r="R36" s="17" t="s">
        <v>15</v>
      </c>
      <c r="S36" s="18"/>
      <c r="T36" s="490" t="s">
        <v>16</v>
      </c>
      <c r="U36" s="491"/>
      <c r="W36" s="78" t="s">
        <v>64</v>
      </c>
      <c r="X36" s="79"/>
      <c r="Y36" s="80" t="s">
        <v>65</v>
      </c>
      <c r="AL36" s="414" t="s">
        <v>392</v>
      </c>
      <c r="AM36" s="415" t="s">
        <v>393</v>
      </c>
      <c r="AN36" s="415" t="s">
        <v>394</v>
      </c>
      <c r="AO36" s="416" t="s">
        <v>395</v>
      </c>
      <c r="AP36" s="418" t="s">
        <v>396</v>
      </c>
      <c r="AQ36" s="417" t="s">
        <v>397</v>
      </c>
      <c r="AR36" s="418" t="s">
        <v>398</v>
      </c>
      <c r="AS36" s="414" t="s">
        <v>399</v>
      </c>
      <c r="AT36" s="419" t="s">
        <v>400</v>
      </c>
    </row>
    <row r="37" spans="2:46" ht="15">
      <c r="B37" s="19" t="s">
        <v>9</v>
      </c>
      <c r="C37" s="185">
        <v>1610</v>
      </c>
      <c r="D37" s="20" t="s">
        <v>315</v>
      </c>
      <c r="E37" s="21" t="s">
        <v>3</v>
      </c>
      <c r="F37" s="22"/>
      <c r="G37" s="23"/>
      <c r="H37" s="24">
        <f>+R47</f>
        <v>3</v>
      </c>
      <c r="I37" s="25">
        <f>+S47</f>
        <v>2</v>
      </c>
      <c r="J37" s="24">
        <f>R43</f>
        <v>3</v>
      </c>
      <c r="K37" s="25">
        <f>S43</f>
        <v>1</v>
      </c>
      <c r="L37" s="24">
        <f>R45</f>
        <v>3</v>
      </c>
      <c r="M37" s="25">
        <f>S45</f>
        <v>0</v>
      </c>
      <c r="N37" s="24"/>
      <c r="O37" s="25"/>
      <c r="P37" s="26">
        <f>IF(SUM(F37:O37)=0,"",COUNTIF(G37:G40,"3"))</f>
        <v>3</v>
      </c>
      <c r="Q37" s="27">
        <f>IF(SUM(G37:P37)=0,"",COUNTIF(F37:F40,"3"))</f>
        <v>0</v>
      </c>
      <c r="R37" s="28">
        <f>IF(SUM(F37:O37)=0,"",SUM(G37:G40))</f>
        <v>9</v>
      </c>
      <c r="S37" s="29">
        <f>IF(SUM(F37:O37)=0,"",SUM(F37:F40))</f>
        <v>3</v>
      </c>
      <c r="T37" s="555">
        <v>1</v>
      </c>
      <c r="U37" s="556"/>
      <c r="W37" s="81">
        <f>+W43+W45+W47</f>
        <v>117</v>
      </c>
      <c r="X37" s="82">
        <f>+X43+X45+X47</f>
        <v>87</v>
      </c>
      <c r="Y37" s="83">
        <f>+W37-X37</f>
        <v>30</v>
      </c>
      <c r="AL37" s="431"/>
      <c r="AM37" s="47">
        <f aca="true" t="shared" si="40" ref="AM37:AR37">AM43+AM45+AM47</f>
        <v>0</v>
      </c>
      <c r="AN37" s="47">
        <f t="shared" si="40"/>
        <v>0</v>
      </c>
      <c r="AO37" s="420">
        <f t="shared" si="40"/>
        <v>0</v>
      </c>
      <c r="AP37" s="422">
        <f t="shared" si="40"/>
        <v>0</v>
      </c>
      <c r="AQ37" s="421">
        <f t="shared" si="40"/>
        <v>0</v>
      </c>
      <c r="AR37" s="422">
        <f t="shared" si="40"/>
        <v>0</v>
      </c>
      <c r="AS37" s="423" t="e">
        <f>AO37/AP37</f>
        <v>#DIV/0!</v>
      </c>
      <c r="AT37" s="424" t="e">
        <f>AQ37/AR37</f>
        <v>#DIV/0!</v>
      </c>
    </row>
    <row r="38" spans="2:46" ht="15">
      <c r="B38" s="30" t="s">
        <v>10</v>
      </c>
      <c r="C38" s="185">
        <v>1350</v>
      </c>
      <c r="D38" s="20" t="s">
        <v>327</v>
      </c>
      <c r="E38" s="31" t="s">
        <v>27</v>
      </c>
      <c r="F38" s="32">
        <f>+S47</f>
        <v>2</v>
      </c>
      <c r="G38" s="33">
        <f>+R47</f>
        <v>3</v>
      </c>
      <c r="H38" s="34"/>
      <c r="I38" s="35"/>
      <c r="J38" s="32">
        <f>R46</f>
        <v>2</v>
      </c>
      <c r="K38" s="33">
        <f>S46</f>
        <v>3</v>
      </c>
      <c r="L38" s="32">
        <f>R44</f>
        <v>3</v>
      </c>
      <c r="M38" s="33">
        <f>S44</f>
        <v>0</v>
      </c>
      <c r="N38" s="32"/>
      <c r="O38" s="33"/>
      <c r="P38" s="26">
        <f>IF(SUM(F38:O38)=0,"",COUNTIF(I37:I40,"3"))</f>
        <v>1</v>
      </c>
      <c r="Q38" s="27">
        <f>IF(SUM(G38:P38)=0,"",COUNTIF(H37:H40,"3"))</f>
        <v>2</v>
      </c>
      <c r="R38" s="28">
        <f>IF(SUM(F38:O38)=0,"",SUM(I37:I40))</f>
        <v>7</v>
      </c>
      <c r="S38" s="29">
        <f>IF(SUM(F38:O38)=0,"",SUM(H37:H40))</f>
        <v>6</v>
      </c>
      <c r="T38" s="555">
        <v>3</v>
      </c>
      <c r="U38" s="556"/>
      <c r="W38" s="81">
        <f>+W44+W46+X47</f>
        <v>119</v>
      </c>
      <c r="X38" s="82">
        <f>+X44+X46+W47</f>
        <v>108</v>
      </c>
      <c r="Y38" s="83">
        <f>+W38-X38</f>
        <v>11</v>
      </c>
      <c r="AL38" s="432"/>
      <c r="AM38" s="47">
        <f>AM44+AM46+AN47</f>
        <v>0</v>
      </c>
      <c r="AN38" s="47">
        <f>AN44+AN46+AM47</f>
        <v>0</v>
      </c>
      <c r="AO38" s="420">
        <f>AO44+AO46+AP47</f>
        <v>0</v>
      </c>
      <c r="AP38" s="422">
        <f>AP44+AP46+AO47</f>
        <v>0</v>
      </c>
      <c r="AQ38" s="421">
        <f>AQ44+AQ46+AR47</f>
        <v>0</v>
      </c>
      <c r="AR38" s="422">
        <f>AR44+AR46+AQ47</f>
        <v>0</v>
      </c>
      <c r="AS38" s="423" t="e">
        <f>AO38/AP38</f>
        <v>#DIV/0!</v>
      </c>
      <c r="AT38" s="424" t="e">
        <f>AQ38/AR38</f>
        <v>#DIV/0!</v>
      </c>
    </row>
    <row r="39" spans="2:46" ht="15">
      <c r="B39" s="30" t="s">
        <v>11</v>
      </c>
      <c r="C39" s="185">
        <v>1258</v>
      </c>
      <c r="D39" s="20" t="s">
        <v>328</v>
      </c>
      <c r="E39" s="31" t="s">
        <v>33</v>
      </c>
      <c r="F39" s="32">
        <f>+S43</f>
        <v>1</v>
      </c>
      <c r="G39" s="33">
        <f>+R43</f>
        <v>3</v>
      </c>
      <c r="H39" s="32">
        <f>S46</f>
        <v>3</v>
      </c>
      <c r="I39" s="33">
        <f>R46</f>
        <v>2</v>
      </c>
      <c r="J39" s="34"/>
      <c r="K39" s="35"/>
      <c r="L39" s="32">
        <f>R48</f>
        <v>3</v>
      </c>
      <c r="M39" s="33">
        <f>S48</f>
        <v>0</v>
      </c>
      <c r="N39" s="32"/>
      <c r="O39" s="33"/>
      <c r="P39" s="26">
        <f>IF(SUM(F39:O39)=0,"",COUNTIF(K37:K40,"3"))</f>
        <v>2</v>
      </c>
      <c r="Q39" s="27">
        <f>IF(SUM(G39:P39)=0,"",COUNTIF(J37:J40,"3"))</f>
        <v>1</v>
      </c>
      <c r="R39" s="28">
        <f>IF(SUM(F39:O39)=0,"",SUM(K37:K40))</f>
        <v>7</v>
      </c>
      <c r="S39" s="29">
        <f>IF(SUM(F39:O39)=0,"",SUM(J37:J40))</f>
        <v>5</v>
      </c>
      <c r="T39" s="555">
        <v>2</v>
      </c>
      <c r="U39" s="556"/>
      <c r="W39" s="81">
        <f>+X43+X46+W48</f>
        <v>110</v>
      </c>
      <c r="X39" s="82">
        <f>+W43+W46+X48</f>
        <v>94</v>
      </c>
      <c r="Y39" s="83">
        <f>+W39-X39</f>
        <v>16</v>
      </c>
      <c r="AL39" s="432"/>
      <c r="AM39" s="47">
        <f>AN43+AN46+AM48</f>
        <v>0</v>
      </c>
      <c r="AN39" s="47">
        <f>AM43+AM46+AN48</f>
        <v>0</v>
      </c>
      <c r="AO39" s="420">
        <f>AP43+AP46+AO48</f>
        <v>0</v>
      </c>
      <c r="AP39" s="422">
        <f>AO43+AO46+AP48</f>
        <v>0</v>
      </c>
      <c r="AQ39" s="421">
        <f>AR43+AR46+AQ48</f>
        <v>0</v>
      </c>
      <c r="AR39" s="422">
        <f>AQ43+AQ46+AR48</f>
        <v>0</v>
      </c>
      <c r="AS39" s="423" t="e">
        <f>AO39/AP39</f>
        <v>#DIV/0!</v>
      </c>
      <c r="AT39" s="424" t="e">
        <f>AQ39/AR39</f>
        <v>#DIV/0!</v>
      </c>
    </row>
    <row r="40" spans="2:46" ht="15.75" thickBot="1">
      <c r="B40" s="36" t="s">
        <v>12</v>
      </c>
      <c r="C40" s="186">
        <v>1081</v>
      </c>
      <c r="D40" s="37" t="s">
        <v>281</v>
      </c>
      <c r="E40" s="38" t="s">
        <v>25</v>
      </c>
      <c r="F40" s="39">
        <f>S45</f>
        <v>0</v>
      </c>
      <c r="G40" s="40">
        <f>R45</f>
        <v>3</v>
      </c>
      <c r="H40" s="39">
        <f>S44</f>
        <v>0</v>
      </c>
      <c r="I40" s="40">
        <f>R44</f>
        <v>3</v>
      </c>
      <c r="J40" s="39">
        <f>S48</f>
        <v>0</v>
      </c>
      <c r="K40" s="40">
        <f>R48</f>
        <v>3</v>
      </c>
      <c r="L40" s="41"/>
      <c r="M40" s="42"/>
      <c r="N40" s="39"/>
      <c r="O40" s="40"/>
      <c r="P40" s="43">
        <f>IF(SUM(F40:O40)=0,"",COUNTIF(M37:M40,"3"))</f>
        <v>0</v>
      </c>
      <c r="Q40" s="44">
        <f>IF(SUM(G40:P40)=0,"",COUNTIF(L37:L40,"3"))</f>
        <v>3</v>
      </c>
      <c r="R40" s="45">
        <f>IF(SUM(F40:O41)=0,"",SUM(M37:M40))</f>
        <v>0</v>
      </c>
      <c r="S40" s="46">
        <f>IF(SUM(F40:O40)=0,"",SUM(L37:L40))</f>
        <v>9</v>
      </c>
      <c r="T40" s="557">
        <v>4</v>
      </c>
      <c r="U40" s="558"/>
      <c r="W40" s="81">
        <f>+X44+X45+X48</f>
        <v>42</v>
      </c>
      <c r="X40" s="82">
        <f>+W44+W45+W48</f>
        <v>99</v>
      </c>
      <c r="Y40" s="83">
        <f>+W40-X40</f>
        <v>-57</v>
      </c>
      <c r="AL40" s="433"/>
      <c r="AM40" s="425">
        <f>AN44+AN45+AN48</f>
        <v>0</v>
      </c>
      <c r="AN40" s="425">
        <f>AM44+AM45+AM48</f>
        <v>0</v>
      </c>
      <c r="AO40" s="426">
        <f>AP44+AP45+AP48</f>
        <v>0</v>
      </c>
      <c r="AP40" s="428">
        <f>AO44+AO45+AO48</f>
        <v>0</v>
      </c>
      <c r="AQ40" s="427">
        <f>AR44+AR45+AR48</f>
        <v>0</v>
      </c>
      <c r="AR40" s="428">
        <f>AQ44+AQ45+AQ48</f>
        <v>0</v>
      </c>
      <c r="AS40" s="429" t="e">
        <f>AO40/AP40</f>
        <v>#DIV/0!</v>
      </c>
      <c r="AT40" s="430" t="e">
        <f>AQ40/AR40</f>
        <v>#DIV/0!</v>
      </c>
    </row>
    <row r="41" spans="1:26" ht="16.5" outlineLevel="1" thickTop="1">
      <c r="A41" s="77"/>
      <c r="B41" s="84"/>
      <c r="C41" s="132"/>
      <c r="D41" s="85" t="s">
        <v>66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8"/>
      <c r="W41" s="89"/>
      <c r="X41" s="90" t="s">
        <v>67</v>
      </c>
      <c r="Y41" s="91">
        <f>SUM(Y37:Y40)</f>
        <v>0</v>
      </c>
      <c r="Z41" s="90" t="str">
        <f>IF(Y41=0,"OK","Virhe")</f>
        <v>OK</v>
      </c>
    </row>
    <row r="42" spans="1:25" ht="16.5" outlineLevel="1" thickBot="1">
      <c r="A42" s="77"/>
      <c r="B42" s="92"/>
      <c r="C42" s="359"/>
      <c r="D42" s="93" t="s">
        <v>68</v>
      </c>
      <c r="E42" s="94"/>
      <c r="F42" s="94"/>
      <c r="G42" s="95"/>
      <c r="H42" s="483" t="s">
        <v>69</v>
      </c>
      <c r="I42" s="484"/>
      <c r="J42" s="485" t="s">
        <v>70</v>
      </c>
      <c r="K42" s="484"/>
      <c r="L42" s="485" t="s">
        <v>71</v>
      </c>
      <c r="M42" s="484"/>
      <c r="N42" s="485" t="s">
        <v>72</v>
      </c>
      <c r="O42" s="484"/>
      <c r="P42" s="485" t="s">
        <v>73</v>
      </c>
      <c r="Q42" s="484"/>
      <c r="R42" s="486" t="s">
        <v>74</v>
      </c>
      <c r="S42" s="487"/>
      <c r="U42" s="96"/>
      <c r="W42" s="97" t="s">
        <v>64</v>
      </c>
      <c r="X42" s="98"/>
      <c r="Y42" s="80" t="s">
        <v>65</v>
      </c>
    </row>
    <row r="43" spans="1:44" ht="15.75" outlineLevel="1">
      <c r="A43" s="77"/>
      <c r="B43" s="360" t="s">
        <v>75</v>
      </c>
      <c r="C43" s="181"/>
      <c r="D43" s="99" t="str">
        <f>IF(D37&gt;"",D37,"")</f>
        <v>Jansons Rolands</v>
      </c>
      <c r="E43" s="100" t="str">
        <f>IF(D39&gt;"",D39,"")</f>
        <v>Mäkinen Mathias</v>
      </c>
      <c r="F43" s="86"/>
      <c r="G43" s="101"/>
      <c r="H43" s="476">
        <v>7</v>
      </c>
      <c r="I43" s="477"/>
      <c r="J43" s="474">
        <v>-5</v>
      </c>
      <c r="K43" s="475"/>
      <c r="L43" s="474">
        <v>7</v>
      </c>
      <c r="M43" s="475"/>
      <c r="N43" s="474">
        <v>4</v>
      </c>
      <c r="O43" s="475"/>
      <c r="P43" s="478"/>
      <c r="Q43" s="475"/>
      <c r="R43" s="102">
        <f aca="true" t="shared" si="41" ref="R43:R48">IF(COUNT(H43:P43)=0,"",COUNTIF(H43:P43,"&gt;=0"))</f>
        <v>3</v>
      </c>
      <c r="S43" s="103">
        <f aca="true" t="shared" si="42" ref="S43:S48">IF(COUNT(H43:P43)=0,"",(IF(LEFT(H43,1)="-",1,0)+IF(LEFT(J43,1)="-",1,0)+IF(LEFT(L43,1)="-",1,0)+IF(LEFT(N43,1)="-",1,0)+IF(LEFT(P43,1)="-",1,0)))</f>
        <v>1</v>
      </c>
      <c r="T43" s="104"/>
      <c r="U43" s="105"/>
      <c r="W43" s="106">
        <f aca="true" t="shared" si="43" ref="W43:W48">+AA43+AC43+AE43+AG43+AI43</f>
        <v>38</v>
      </c>
      <c r="X43" s="107">
        <f aca="true" t="shared" si="44" ref="X43:X48">+AB43+AD43+AF43+AH43+AJ43</f>
        <v>29</v>
      </c>
      <c r="Y43" s="108">
        <f aca="true" t="shared" si="45" ref="Y43:Y48">+W43-X43</f>
        <v>9</v>
      </c>
      <c r="AA43" s="109">
        <f aca="true" t="shared" si="46" ref="AA43:AA48">IF(H43="",0,IF(LEFT(H43,1)="-",ABS(H43),(IF(H43&gt;9,H43+2,11))))</f>
        <v>11</v>
      </c>
      <c r="AB43" s="110">
        <f aca="true" t="shared" si="47" ref="AB43:AB48">IF(H43="",0,IF(LEFT(H43,1)="-",(IF(ABS(H43)&gt;9,(ABS(H43)+2),11)),H43))</f>
        <v>7</v>
      </c>
      <c r="AC43" s="109">
        <f aca="true" t="shared" si="48" ref="AC43:AC48">IF(J43="",0,IF(LEFT(J43,1)="-",ABS(J43),(IF(J43&gt;9,J43+2,11))))</f>
        <v>5</v>
      </c>
      <c r="AD43" s="110">
        <f aca="true" t="shared" si="49" ref="AD43:AD48">IF(J43="",0,IF(LEFT(J43,1)="-",(IF(ABS(J43)&gt;9,(ABS(J43)+2),11)),J43))</f>
        <v>11</v>
      </c>
      <c r="AE43" s="109">
        <f aca="true" t="shared" si="50" ref="AE43:AE48">IF(L43="",0,IF(LEFT(L43,1)="-",ABS(L43),(IF(L43&gt;9,L43+2,11))))</f>
        <v>11</v>
      </c>
      <c r="AF43" s="110">
        <f aca="true" t="shared" si="51" ref="AF43:AF48">IF(L43="",0,IF(LEFT(L43,1)="-",(IF(ABS(L43)&gt;9,(ABS(L43)+2),11)),L43))</f>
        <v>7</v>
      </c>
      <c r="AG43" s="109">
        <f aca="true" t="shared" si="52" ref="AG43:AG48">IF(N43="",0,IF(LEFT(N43,1)="-",ABS(N43),(IF(N43&gt;9,N43+2,11))))</f>
        <v>11</v>
      </c>
      <c r="AH43" s="110">
        <f aca="true" t="shared" si="53" ref="AH43:AH48">IF(N43="",0,IF(LEFT(N43,1)="-",(IF(ABS(N43)&gt;9,(ABS(N43)+2),11)),N43))</f>
        <v>4</v>
      </c>
      <c r="AI43" s="109">
        <f aca="true" t="shared" si="54" ref="AI43:AI48">IF(P43="",0,IF(LEFT(P43,1)="-",ABS(P43),(IF(P43&gt;9,P43+2,11))))</f>
        <v>0</v>
      </c>
      <c r="AJ43" s="110">
        <f aca="true" t="shared" si="55" ref="AJ43:AJ48">IF(P43="",0,IF(LEFT(P43,1)="-",(IF(ABS(P43)&gt;9,(ABS(P43)+2),11)),P43))</f>
        <v>0</v>
      </c>
      <c r="AL43" s="434">
        <f>IF(OR(ISBLANK(AL37),ISBLANK(AL39)),0,1)</f>
        <v>0</v>
      </c>
      <c r="AM43" s="436">
        <f aca="true" t="shared" si="56" ref="AM43:AM48">IF(AO43=3,1,0)</f>
        <v>0</v>
      </c>
      <c r="AN43" s="211">
        <f aca="true" t="shared" si="57" ref="AN43:AN48">IF(AP43=3,1,0)</f>
        <v>0</v>
      </c>
      <c r="AO43" s="436">
        <f aca="true" t="shared" si="58" ref="AO43:AO48">IF($AL43=1,$AL43*R43,0)</f>
        <v>0</v>
      </c>
      <c r="AP43" s="211">
        <f aca="true" t="shared" si="59" ref="AP43:AP48">IF($AL43=1,$AL43*S43,0)</f>
        <v>0</v>
      </c>
      <c r="AQ43" s="436">
        <f aca="true" t="shared" si="60" ref="AQ43:AQ48">$AL43*W43</f>
        <v>0</v>
      </c>
      <c r="AR43" s="211">
        <f aca="true" t="shared" si="61" ref="AR43:AR48">$AL43*X43</f>
        <v>0</v>
      </c>
    </row>
    <row r="44" spans="1:44" ht="15.75" outlineLevel="1">
      <c r="A44" s="77"/>
      <c r="B44" s="361" t="s">
        <v>76</v>
      </c>
      <c r="C44" s="181"/>
      <c r="D44" s="99" t="str">
        <f>IF(D38&gt;"",D38,"")</f>
        <v>Ruotsalainen Topi</v>
      </c>
      <c r="E44" s="111" t="str">
        <f>IF(D40&gt;"",D40,"")</f>
        <v>Iso-Järvenpää Juuso</v>
      </c>
      <c r="F44" s="112"/>
      <c r="G44" s="101"/>
      <c r="H44" s="467">
        <v>3</v>
      </c>
      <c r="I44" s="468"/>
      <c r="J44" s="467">
        <v>6</v>
      </c>
      <c r="K44" s="468"/>
      <c r="L44" s="467">
        <v>5</v>
      </c>
      <c r="M44" s="468"/>
      <c r="N44" s="467"/>
      <c r="O44" s="468"/>
      <c r="P44" s="467"/>
      <c r="Q44" s="468"/>
      <c r="R44" s="102">
        <f t="shared" si="41"/>
        <v>3</v>
      </c>
      <c r="S44" s="103">
        <f t="shared" si="42"/>
        <v>0</v>
      </c>
      <c r="T44" s="113"/>
      <c r="U44" s="114"/>
      <c r="W44" s="106">
        <f t="shared" si="43"/>
        <v>33</v>
      </c>
      <c r="X44" s="107">
        <f t="shared" si="44"/>
        <v>14</v>
      </c>
      <c r="Y44" s="108">
        <f t="shared" si="45"/>
        <v>19</v>
      </c>
      <c r="AA44" s="115">
        <f t="shared" si="46"/>
        <v>11</v>
      </c>
      <c r="AB44" s="116">
        <f t="shared" si="47"/>
        <v>3</v>
      </c>
      <c r="AC44" s="115">
        <f t="shared" si="48"/>
        <v>11</v>
      </c>
      <c r="AD44" s="116">
        <f t="shared" si="49"/>
        <v>6</v>
      </c>
      <c r="AE44" s="115">
        <f t="shared" si="50"/>
        <v>11</v>
      </c>
      <c r="AF44" s="116">
        <f t="shared" si="51"/>
        <v>5</v>
      </c>
      <c r="AG44" s="115">
        <f t="shared" si="52"/>
        <v>0</v>
      </c>
      <c r="AH44" s="116">
        <f t="shared" si="53"/>
        <v>0</v>
      </c>
      <c r="AI44" s="115">
        <f t="shared" si="54"/>
        <v>0</v>
      </c>
      <c r="AJ44" s="116">
        <f t="shared" si="55"/>
        <v>0</v>
      </c>
      <c r="AL44" s="217">
        <f>IF(OR(ISBLANK(AL38),ISBLANK(AL40)),0,1)</f>
        <v>0</v>
      </c>
      <c r="AM44" s="437">
        <f t="shared" si="56"/>
        <v>0</v>
      </c>
      <c r="AN44" s="225">
        <f t="shared" si="57"/>
        <v>0</v>
      </c>
      <c r="AO44" s="437">
        <f t="shared" si="58"/>
        <v>0</v>
      </c>
      <c r="AP44" s="225">
        <f t="shared" si="59"/>
        <v>0</v>
      </c>
      <c r="AQ44" s="437">
        <f t="shared" si="60"/>
        <v>0</v>
      </c>
      <c r="AR44" s="225">
        <f t="shared" si="61"/>
        <v>0</v>
      </c>
    </row>
    <row r="45" spans="1:44" ht="16.5" outlineLevel="1" thickBot="1">
      <c r="A45" s="77"/>
      <c r="B45" s="361" t="s">
        <v>77</v>
      </c>
      <c r="C45" s="181"/>
      <c r="D45" s="117" t="str">
        <f>IF(D37&gt;"",D37,"")</f>
        <v>Jansons Rolands</v>
      </c>
      <c r="E45" s="118" t="str">
        <f>IF(D40&gt;"",D40,"")</f>
        <v>Iso-Järvenpää Juuso</v>
      </c>
      <c r="F45" s="94"/>
      <c r="G45" s="95"/>
      <c r="H45" s="472">
        <v>5</v>
      </c>
      <c r="I45" s="473"/>
      <c r="J45" s="472">
        <v>3</v>
      </c>
      <c r="K45" s="473"/>
      <c r="L45" s="472">
        <v>9</v>
      </c>
      <c r="M45" s="473"/>
      <c r="N45" s="472"/>
      <c r="O45" s="473"/>
      <c r="P45" s="472"/>
      <c r="Q45" s="473"/>
      <c r="R45" s="102">
        <f t="shared" si="41"/>
        <v>3</v>
      </c>
      <c r="S45" s="103">
        <f t="shared" si="42"/>
        <v>0</v>
      </c>
      <c r="T45" s="113"/>
      <c r="U45" s="114"/>
      <c r="W45" s="106">
        <f t="shared" si="43"/>
        <v>33</v>
      </c>
      <c r="X45" s="107">
        <f t="shared" si="44"/>
        <v>17</v>
      </c>
      <c r="Y45" s="108">
        <f t="shared" si="45"/>
        <v>16</v>
      </c>
      <c r="AA45" s="115">
        <f t="shared" si="46"/>
        <v>11</v>
      </c>
      <c r="AB45" s="116">
        <f t="shared" si="47"/>
        <v>5</v>
      </c>
      <c r="AC45" s="115">
        <f t="shared" si="48"/>
        <v>11</v>
      </c>
      <c r="AD45" s="116">
        <f t="shared" si="49"/>
        <v>3</v>
      </c>
      <c r="AE45" s="115">
        <f t="shared" si="50"/>
        <v>11</v>
      </c>
      <c r="AF45" s="116">
        <f t="shared" si="51"/>
        <v>9</v>
      </c>
      <c r="AG45" s="115">
        <f t="shared" si="52"/>
        <v>0</v>
      </c>
      <c r="AH45" s="116">
        <f t="shared" si="53"/>
        <v>0</v>
      </c>
      <c r="AI45" s="115">
        <f t="shared" si="54"/>
        <v>0</v>
      </c>
      <c r="AJ45" s="116">
        <f t="shared" si="55"/>
        <v>0</v>
      </c>
      <c r="AL45" s="217">
        <f>IF(OR(ISBLANK(AL37),ISBLANK(AL40)),0,1)</f>
        <v>0</v>
      </c>
      <c r="AM45" s="437">
        <f t="shared" si="56"/>
        <v>0</v>
      </c>
      <c r="AN45" s="225">
        <f t="shared" si="57"/>
        <v>0</v>
      </c>
      <c r="AO45" s="437">
        <f t="shared" si="58"/>
        <v>0</v>
      </c>
      <c r="AP45" s="225">
        <f t="shared" si="59"/>
        <v>0</v>
      </c>
      <c r="AQ45" s="437">
        <f t="shared" si="60"/>
        <v>0</v>
      </c>
      <c r="AR45" s="225">
        <f t="shared" si="61"/>
        <v>0</v>
      </c>
    </row>
    <row r="46" spans="1:44" ht="15.75" outlineLevel="1">
      <c r="A46" s="77"/>
      <c r="B46" s="361" t="s">
        <v>78</v>
      </c>
      <c r="C46" s="181"/>
      <c r="D46" s="99" t="str">
        <f>IF(D38&gt;"",D38,"")</f>
        <v>Ruotsalainen Topi</v>
      </c>
      <c r="E46" s="111" t="str">
        <f>IF(D39&gt;"",D39,"")</f>
        <v>Mäkinen Mathias</v>
      </c>
      <c r="F46" s="86"/>
      <c r="G46" s="101"/>
      <c r="H46" s="474">
        <v>-9</v>
      </c>
      <c r="I46" s="475"/>
      <c r="J46" s="474">
        <v>-7</v>
      </c>
      <c r="K46" s="475"/>
      <c r="L46" s="474">
        <v>4</v>
      </c>
      <c r="M46" s="475"/>
      <c r="N46" s="474">
        <v>11</v>
      </c>
      <c r="O46" s="475"/>
      <c r="P46" s="474">
        <v>-5</v>
      </c>
      <c r="Q46" s="475"/>
      <c r="R46" s="102">
        <f t="shared" si="41"/>
        <v>2</v>
      </c>
      <c r="S46" s="103">
        <f t="shared" si="42"/>
        <v>3</v>
      </c>
      <c r="T46" s="113"/>
      <c r="U46" s="114"/>
      <c r="W46" s="106">
        <f t="shared" si="43"/>
        <v>45</v>
      </c>
      <c r="X46" s="107">
        <f t="shared" si="44"/>
        <v>48</v>
      </c>
      <c r="Y46" s="108">
        <f t="shared" si="45"/>
        <v>-3</v>
      </c>
      <c r="AA46" s="115">
        <f t="shared" si="46"/>
        <v>9</v>
      </c>
      <c r="AB46" s="116">
        <f t="shared" si="47"/>
        <v>11</v>
      </c>
      <c r="AC46" s="115">
        <f t="shared" si="48"/>
        <v>7</v>
      </c>
      <c r="AD46" s="116">
        <f t="shared" si="49"/>
        <v>11</v>
      </c>
      <c r="AE46" s="115">
        <f t="shared" si="50"/>
        <v>11</v>
      </c>
      <c r="AF46" s="116">
        <f t="shared" si="51"/>
        <v>4</v>
      </c>
      <c r="AG46" s="115">
        <f t="shared" si="52"/>
        <v>13</v>
      </c>
      <c r="AH46" s="116">
        <f t="shared" si="53"/>
        <v>11</v>
      </c>
      <c r="AI46" s="115">
        <f t="shared" si="54"/>
        <v>5</v>
      </c>
      <c r="AJ46" s="116">
        <f t="shared" si="55"/>
        <v>11</v>
      </c>
      <c r="AL46" s="217">
        <f>IF(OR(ISBLANK(AL38),ISBLANK(AL39)),0,1)</f>
        <v>0</v>
      </c>
      <c r="AM46" s="437">
        <f t="shared" si="56"/>
        <v>0</v>
      </c>
      <c r="AN46" s="225">
        <f t="shared" si="57"/>
        <v>0</v>
      </c>
      <c r="AO46" s="437">
        <f t="shared" si="58"/>
        <v>0</v>
      </c>
      <c r="AP46" s="225">
        <f t="shared" si="59"/>
        <v>0</v>
      </c>
      <c r="AQ46" s="437">
        <f t="shared" si="60"/>
        <v>0</v>
      </c>
      <c r="AR46" s="225">
        <f t="shared" si="61"/>
        <v>0</v>
      </c>
    </row>
    <row r="47" spans="1:44" ht="15.75" outlineLevel="1">
      <c r="A47" s="77"/>
      <c r="B47" s="361" t="s">
        <v>79</v>
      </c>
      <c r="C47" s="181"/>
      <c r="D47" s="99" t="str">
        <f>IF(D37&gt;"",D37,"")</f>
        <v>Jansons Rolands</v>
      </c>
      <c r="E47" s="111" t="str">
        <f>IF(D38&gt;"",D38,"")</f>
        <v>Ruotsalainen Topi</v>
      </c>
      <c r="F47" s="112"/>
      <c r="G47" s="101"/>
      <c r="H47" s="467">
        <v>-4</v>
      </c>
      <c r="I47" s="468"/>
      <c r="J47" s="467">
        <v>-8</v>
      </c>
      <c r="K47" s="468"/>
      <c r="L47" s="469">
        <v>6</v>
      </c>
      <c r="M47" s="468"/>
      <c r="N47" s="467">
        <v>3</v>
      </c>
      <c r="O47" s="468"/>
      <c r="P47" s="467">
        <v>10</v>
      </c>
      <c r="Q47" s="468"/>
      <c r="R47" s="102">
        <f t="shared" si="41"/>
        <v>3</v>
      </c>
      <c r="S47" s="103">
        <f t="shared" si="42"/>
        <v>2</v>
      </c>
      <c r="T47" s="113"/>
      <c r="U47" s="114"/>
      <c r="W47" s="106">
        <f t="shared" si="43"/>
        <v>46</v>
      </c>
      <c r="X47" s="107">
        <f t="shared" si="44"/>
        <v>41</v>
      </c>
      <c r="Y47" s="108">
        <f t="shared" si="45"/>
        <v>5</v>
      </c>
      <c r="AA47" s="115">
        <f t="shared" si="46"/>
        <v>4</v>
      </c>
      <c r="AB47" s="116">
        <f t="shared" si="47"/>
        <v>11</v>
      </c>
      <c r="AC47" s="115">
        <f t="shared" si="48"/>
        <v>8</v>
      </c>
      <c r="AD47" s="116">
        <f t="shared" si="49"/>
        <v>11</v>
      </c>
      <c r="AE47" s="115">
        <f t="shared" si="50"/>
        <v>11</v>
      </c>
      <c r="AF47" s="116">
        <f t="shared" si="51"/>
        <v>6</v>
      </c>
      <c r="AG47" s="115">
        <f t="shared" si="52"/>
        <v>11</v>
      </c>
      <c r="AH47" s="116">
        <f t="shared" si="53"/>
        <v>3</v>
      </c>
      <c r="AI47" s="115">
        <f t="shared" si="54"/>
        <v>12</v>
      </c>
      <c r="AJ47" s="116">
        <f t="shared" si="55"/>
        <v>10</v>
      </c>
      <c r="AL47" s="217">
        <f>IF(OR(ISBLANK(AL37),ISBLANK(AL38)),0,1)</f>
        <v>0</v>
      </c>
      <c r="AM47" s="437">
        <f t="shared" si="56"/>
        <v>0</v>
      </c>
      <c r="AN47" s="225">
        <f t="shared" si="57"/>
        <v>0</v>
      </c>
      <c r="AO47" s="437">
        <f t="shared" si="58"/>
        <v>0</v>
      </c>
      <c r="AP47" s="225">
        <f t="shared" si="59"/>
        <v>0</v>
      </c>
      <c r="AQ47" s="437">
        <f t="shared" si="60"/>
        <v>0</v>
      </c>
      <c r="AR47" s="225">
        <f t="shared" si="61"/>
        <v>0</v>
      </c>
    </row>
    <row r="48" spans="1:44" ht="16.5" outlineLevel="1" thickBot="1">
      <c r="A48" s="77"/>
      <c r="B48" s="362" t="s">
        <v>80</v>
      </c>
      <c r="C48" s="182"/>
      <c r="D48" s="119" t="str">
        <f>IF(D39&gt;"",D39,"")</f>
        <v>Mäkinen Mathias</v>
      </c>
      <c r="E48" s="120" t="str">
        <f>IF(D40&gt;"",D40,"")</f>
        <v>Iso-Järvenpää Juuso</v>
      </c>
      <c r="F48" s="121"/>
      <c r="G48" s="122"/>
      <c r="H48" s="470">
        <v>5</v>
      </c>
      <c r="I48" s="471"/>
      <c r="J48" s="470">
        <v>2</v>
      </c>
      <c r="K48" s="471"/>
      <c r="L48" s="470">
        <v>4</v>
      </c>
      <c r="M48" s="471"/>
      <c r="N48" s="470"/>
      <c r="O48" s="471"/>
      <c r="P48" s="470"/>
      <c r="Q48" s="471"/>
      <c r="R48" s="123">
        <f t="shared" si="41"/>
        <v>3</v>
      </c>
      <c r="S48" s="124">
        <f t="shared" si="42"/>
        <v>0</v>
      </c>
      <c r="T48" s="125"/>
      <c r="U48" s="126"/>
      <c r="W48" s="106">
        <f t="shared" si="43"/>
        <v>33</v>
      </c>
      <c r="X48" s="107">
        <f t="shared" si="44"/>
        <v>11</v>
      </c>
      <c r="Y48" s="108">
        <f t="shared" si="45"/>
        <v>22</v>
      </c>
      <c r="AA48" s="127">
        <f t="shared" si="46"/>
        <v>11</v>
      </c>
      <c r="AB48" s="128">
        <f t="shared" si="47"/>
        <v>5</v>
      </c>
      <c r="AC48" s="127">
        <f t="shared" si="48"/>
        <v>11</v>
      </c>
      <c r="AD48" s="128">
        <f t="shared" si="49"/>
        <v>2</v>
      </c>
      <c r="AE48" s="127">
        <f t="shared" si="50"/>
        <v>11</v>
      </c>
      <c r="AF48" s="128">
        <f t="shared" si="51"/>
        <v>4</v>
      </c>
      <c r="AG48" s="127">
        <f t="shared" si="52"/>
        <v>0</v>
      </c>
      <c r="AH48" s="128">
        <f t="shared" si="53"/>
        <v>0</v>
      </c>
      <c r="AI48" s="127">
        <f t="shared" si="54"/>
        <v>0</v>
      </c>
      <c r="AJ48" s="128">
        <f t="shared" si="55"/>
        <v>0</v>
      </c>
      <c r="AL48" s="435">
        <f>IF(OR(ISBLANK(AL39),ISBLANK(AL40)),0,1)</f>
        <v>0</v>
      </c>
      <c r="AM48" s="438">
        <f t="shared" si="56"/>
        <v>0</v>
      </c>
      <c r="AN48" s="277">
        <f t="shared" si="57"/>
        <v>0</v>
      </c>
      <c r="AO48" s="438">
        <f t="shared" si="58"/>
        <v>0</v>
      </c>
      <c r="AP48" s="277">
        <f t="shared" si="59"/>
        <v>0</v>
      </c>
      <c r="AQ48" s="438">
        <f t="shared" si="60"/>
        <v>0</v>
      </c>
      <c r="AR48" s="277">
        <f t="shared" si="61"/>
        <v>0</v>
      </c>
    </row>
    <row r="49" ht="16.5" thickBot="1" thickTop="1"/>
    <row r="50" spans="2:21" ht="16.5" thickTop="1">
      <c r="B50" s="1"/>
      <c r="C50" s="179"/>
      <c r="D50" s="2" t="s">
        <v>126</v>
      </c>
      <c r="E50" s="3"/>
      <c r="F50" s="3"/>
      <c r="G50" s="3"/>
      <c r="H50" s="4"/>
      <c r="I50" s="3"/>
      <c r="J50" s="5" t="s">
        <v>0</v>
      </c>
      <c r="K50" s="6"/>
      <c r="L50" s="492" t="s">
        <v>31</v>
      </c>
      <c r="M50" s="493"/>
      <c r="N50" s="493"/>
      <c r="O50" s="494"/>
      <c r="P50" s="495" t="s">
        <v>2</v>
      </c>
      <c r="Q50" s="496"/>
      <c r="R50" s="496"/>
      <c r="S50" s="497">
        <v>4</v>
      </c>
      <c r="T50" s="498"/>
      <c r="U50" s="499"/>
    </row>
    <row r="51" spans="2:46" ht="16.5" thickBot="1">
      <c r="B51" s="7"/>
      <c r="C51" s="180"/>
      <c r="D51" s="8" t="s">
        <v>3</v>
      </c>
      <c r="E51" s="9" t="s">
        <v>4</v>
      </c>
      <c r="F51" s="500">
        <v>7</v>
      </c>
      <c r="G51" s="501"/>
      <c r="H51" s="502"/>
      <c r="I51" s="503" t="s">
        <v>5</v>
      </c>
      <c r="J51" s="504"/>
      <c r="K51" s="504"/>
      <c r="L51" s="505">
        <v>41342</v>
      </c>
      <c r="M51" s="505"/>
      <c r="N51" s="505"/>
      <c r="O51" s="506"/>
      <c r="P51" s="10" t="s">
        <v>6</v>
      </c>
      <c r="Q51" s="194"/>
      <c r="R51" s="194"/>
      <c r="S51" s="507">
        <v>0.5833333333333334</v>
      </c>
      <c r="T51" s="508"/>
      <c r="U51" s="509"/>
      <c r="AM51" s="510" t="s">
        <v>389</v>
      </c>
      <c r="AN51" s="511"/>
      <c r="AO51" s="396"/>
      <c r="AP51" s="396"/>
      <c r="AQ51" s="396"/>
      <c r="AR51" s="396"/>
      <c r="AS51" s="413" t="s">
        <v>390</v>
      </c>
      <c r="AT51" s="413" t="s">
        <v>391</v>
      </c>
    </row>
    <row r="52" spans="2:46" ht="16.5" thickTop="1">
      <c r="B52" s="12"/>
      <c r="C52" s="184" t="s">
        <v>145</v>
      </c>
      <c r="D52" s="13" t="s">
        <v>7</v>
      </c>
      <c r="E52" s="14" t="s">
        <v>8</v>
      </c>
      <c r="F52" s="488" t="s">
        <v>9</v>
      </c>
      <c r="G52" s="489"/>
      <c r="H52" s="488" t="s">
        <v>10</v>
      </c>
      <c r="I52" s="489"/>
      <c r="J52" s="488" t="s">
        <v>11</v>
      </c>
      <c r="K52" s="489"/>
      <c r="L52" s="488" t="s">
        <v>12</v>
      </c>
      <c r="M52" s="489"/>
      <c r="N52" s="488"/>
      <c r="O52" s="489"/>
      <c r="P52" s="15" t="s">
        <v>13</v>
      </c>
      <c r="Q52" s="16" t="s">
        <v>14</v>
      </c>
      <c r="R52" s="17" t="s">
        <v>15</v>
      </c>
      <c r="S52" s="18"/>
      <c r="T52" s="490" t="s">
        <v>16</v>
      </c>
      <c r="U52" s="491"/>
      <c r="W52" s="78" t="s">
        <v>64</v>
      </c>
      <c r="X52" s="79"/>
      <c r="Y52" s="80" t="s">
        <v>65</v>
      </c>
      <c r="AL52" s="414" t="s">
        <v>392</v>
      </c>
      <c r="AM52" s="415" t="s">
        <v>393</v>
      </c>
      <c r="AN52" s="415" t="s">
        <v>394</v>
      </c>
      <c r="AO52" s="416" t="s">
        <v>395</v>
      </c>
      <c r="AP52" s="418" t="s">
        <v>396</v>
      </c>
      <c r="AQ52" s="417" t="s">
        <v>397</v>
      </c>
      <c r="AR52" s="418" t="s">
        <v>398</v>
      </c>
      <c r="AS52" s="414" t="s">
        <v>399</v>
      </c>
      <c r="AT52" s="419" t="s">
        <v>400</v>
      </c>
    </row>
    <row r="53" spans="2:46" ht="15">
      <c r="B53" s="19" t="s">
        <v>9</v>
      </c>
      <c r="C53" s="185">
        <v>1573</v>
      </c>
      <c r="D53" s="20" t="s">
        <v>246</v>
      </c>
      <c r="E53" s="21" t="s">
        <v>28</v>
      </c>
      <c r="F53" s="22"/>
      <c r="G53" s="23"/>
      <c r="H53" s="24">
        <f>+R63</f>
        <v>3</v>
      </c>
      <c r="I53" s="25">
        <f>+S63</f>
        <v>2</v>
      </c>
      <c r="J53" s="24">
        <f>R59</f>
        <v>3</v>
      </c>
      <c r="K53" s="25">
        <f>S59</f>
        <v>0</v>
      </c>
      <c r="L53" s="24">
        <f>R61</f>
      </c>
      <c r="M53" s="25">
        <f>S61</f>
      </c>
      <c r="N53" s="24"/>
      <c r="O53" s="25"/>
      <c r="P53" s="26">
        <f>IF(SUM(F53:O53)=0,"",COUNTIF(G53:G56,"3"))</f>
        <v>2</v>
      </c>
      <c r="Q53" s="27">
        <f>IF(SUM(G53:P53)=0,"",COUNTIF(F53:F56,"3"))</f>
        <v>0</v>
      </c>
      <c r="R53" s="28">
        <f>IF(SUM(F53:O53)=0,"",SUM(G53:G56))</f>
        <v>6</v>
      </c>
      <c r="S53" s="29">
        <f>IF(SUM(F53:O53)=0,"",SUM(F53:F56))</f>
        <v>2</v>
      </c>
      <c r="T53" s="555">
        <v>1</v>
      </c>
      <c r="U53" s="556"/>
      <c r="W53" s="81">
        <f>+W59+W61+W63</f>
        <v>84</v>
      </c>
      <c r="X53" s="82">
        <f>+X59+X61+X63</f>
        <v>52</v>
      </c>
      <c r="Y53" s="83">
        <f>+W53-X53</f>
        <v>32</v>
      </c>
      <c r="AL53" s="431"/>
      <c r="AM53" s="47">
        <f aca="true" t="shared" si="62" ref="AM53:AR53">AM59+AM61+AM63</f>
        <v>0</v>
      </c>
      <c r="AN53" s="47">
        <f t="shared" si="62"/>
        <v>0</v>
      </c>
      <c r="AO53" s="420">
        <f t="shared" si="62"/>
        <v>0</v>
      </c>
      <c r="AP53" s="422">
        <f t="shared" si="62"/>
        <v>0</v>
      </c>
      <c r="AQ53" s="421">
        <f t="shared" si="62"/>
        <v>0</v>
      </c>
      <c r="AR53" s="422">
        <f t="shared" si="62"/>
        <v>0</v>
      </c>
      <c r="AS53" s="423" t="e">
        <f>AO53/AP53</f>
        <v>#DIV/0!</v>
      </c>
      <c r="AT53" s="424" t="e">
        <f>AQ53/AR53</f>
        <v>#DIV/0!</v>
      </c>
    </row>
    <row r="54" spans="2:46" ht="15">
      <c r="B54" s="30" t="s">
        <v>10</v>
      </c>
      <c r="C54" s="185">
        <v>1359</v>
      </c>
      <c r="D54" s="20" t="s">
        <v>287</v>
      </c>
      <c r="E54" s="31" t="s">
        <v>26</v>
      </c>
      <c r="F54" s="32">
        <f>+S63</f>
        <v>2</v>
      </c>
      <c r="G54" s="33">
        <f>+R63</f>
        <v>3</v>
      </c>
      <c r="H54" s="34"/>
      <c r="I54" s="35"/>
      <c r="J54" s="32">
        <f>R62</f>
        <v>3</v>
      </c>
      <c r="K54" s="33">
        <f>S62</f>
        <v>2</v>
      </c>
      <c r="L54" s="32">
        <f>R60</f>
      </c>
      <c r="M54" s="33">
        <f>S60</f>
      </c>
      <c r="N54" s="32"/>
      <c r="O54" s="33"/>
      <c r="P54" s="26">
        <f>IF(SUM(F54:O54)=0,"",COUNTIF(I53:I56,"3"))</f>
        <v>1</v>
      </c>
      <c r="Q54" s="27">
        <f>IF(SUM(G54:P54)=0,"",COUNTIF(H53:H56,"3"))</f>
        <v>1</v>
      </c>
      <c r="R54" s="28">
        <f>IF(SUM(F54:O54)=0,"",SUM(I53:I56))</f>
        <v>5</v>
      </c>
      <c r="S54" s="29">
        <f>IF(SUM(F54:O54)=0,"",SUM(H53:H56))</f>
        <v>5</v>
      </c>
      <c r="T54" s="555">
        <v>2</v>
      </c>
      <c r="U54" s="556"/>
      <c r="W54" s="81">
        <f>+W60+W62+X63</f>
        <v>103</v>
      </c>
      <c r="X54" s="82">
        <f>+X60+X62+W63</f>
        <v>105</v>
      </c>
      <c r="Y54" s="83">
        <f>+W54-X54</f>
        <v>-2</v>
      </c>
      <c r="AL54" s="432"/>
      <c r="AM54" s="47">
        <f>AM60+AM62+AN63</f>
        <v>0</v>
      </c>
      <c r="AN54" s="47">
        <f>AN60+AN62+AM63</f>
        <v>0</v>
      </c>
      <c r="AO54" s="420">
        <f>AO60+AO62+AP63</f>
        <v>0</v>
      </c>
      <c r="AP54" s="422">
        <f>AP60+AP62+AO63</f>
        <v>0</v>
      </c>
      <c r="AQ54" s="421">
        <f>AQ60+AQ62+AR63</f>
        <v>0</v>
      </c>
      <c r="AR54" s="422">
        <f>AR60+AR62+AQ63</f>
        <v>0</v>
      </c>
      <c r="AS54" s="423" t="e">
        <f>AO54/AP54</f>
        <v>#DIV/0!</v>
      </c>
      <c r="AT54" s="424" t="e">
        <f>AQ54/AR54</f>
        <v>#DIV/0!</v>
      </c>
    </row>
    <row r="55" spans="2:46" ht="15">
      <c r="B55" s="30" t="s">
        <v>11</v>
      </c>
      <c r="C55" s="185">
        <v>1247</v>
      </c>
      <c r="D55" s="20" t="s">
        <v>326</v>
      </c>
      <c r="E55" s="31" t="s">
        <v>20</v>
      </c>
      <c r="F55" s="32">
        <f>+S59</f>
        <v>0</v>
      </c>
      <c r="G55" s="33">
        <f>+R59</f>
        <v>3</v>
      </c>
      <c r="H55" s="32">
        <f>S62</f>
        <v>2</v>
      </c>
      <c r="I55" s="33">
        <f>R62</f>
        <v>3</v>
      </c>
      <c r="J55" s="34"/>
      <c r="K55" s="35"/>
      <c r="L55" s="32">
        <f>R64</f>
      </c>
      <c r="M55" s="33">
        <f>S64</f>
      </c>
      <c r="N55" s="32"/>
      <c r="O55" s="33"/>
      <c r="P55" s="26">
        <f>IF(SUM(F55:O55)=0,"",COUNTIF(K53:K56,"3"))</f>
        <v>0</v>
      </c>
      <c r="Q55" s="27">
        <f>IF(SUM(G55:P55)=0,"",COUNTIF(J53:J56,"3"))</f>
        <v>2</v>
      </c>
      <c r="R55" s="28">
        <f>IF(SUM(F55:O55)=0,"",SUM(K53:K56))</f>
        <v>2</v>
      </c>
      <c r="S55" s="29">
        <f>IF(SUM(F55:O55)=0,"",SUM(J53:J56))</f>
        <v>6</v>
      </c>
      <c r="T55" s="555">
        <v>3</v>
      </c>
      <c r="U55" s="556"/>
      <c r="W55" s="81">
        <f>+X59+X62+W64</f>
        <v>63</v>
      </c>
      <c r="X55" s="82">
        <f>+W59+W62+X64</f>
        <v>93</v>
      </c>
      <c r="Y55" s="83">
        <f>+W55-X55</f>
        <v>-30</v>
      </c>
      <c r="AL55" s="432"/>
      <c r="AM55" s="47">
        <f>AN59+AN62+AM64</f>
        <v>0</v>
      </c>
      <c r="AN55" s="47">
        <f>AM59+AM62+AN64</f>
        <v>0</v>
      </c>
      <c r="AO55" s="420">
        <f>AP59+AP62+AO64</f>
        <v>0</v>
      </c>
      <c r="AP55" s="422">
        <f>AO59+AO62+AP64</f>
        <v>0</v>
      </c>
      <c r="AQ55" s="421">
        <f>AR59+AR62+AQ64</f>
        <v>0</v>
      </c>
      <c r="AR55" s="422">
        <f>AQ59+AQ62+AR64</f>
        <v>0</v>
      </c>
      <c r="AS55" s="423" t="e">
        <f>AO55/AP55</f>
        <v>#DIV/0!</v>
      </c>
      <c r="AT55" s="424" t="e">
        <f>AQ55/AR55</f>
        <v>#DIV/0!</v>
      </c>
    </row>
    <row r="56" spans="2:46" ht="15.75" thickBot="1">
      <c r="B56" s="36" t="s">
        <v>12</v>
      </c>
      <c r="C56" s="186"/>
      <c r="D56" s="37"/>
      <c r="E56" s="38"/>
      <c r="F56" s="39">
        <f>S61</f>
      </c>
      <c r="G56" s="40">
        <f>R61</f>
      </c>
      <c r="H56" s="39">
        <f>S60</f>
      </c>
      <c r="I56" s="40">
        <f>R60</f>
      </c>
      <c r="J56" s="39">
        <f>S64</f>
      </c>
      <c r="K56" s="40">
        <f>R64</f>
      </c>
      <c r="L56" s="41"/>
      <c r="M56" s="42"/>
      <c r="N56" s="39"/>
      <c r="O56" s="40"/>
      <c r="P56" s="43">
        <f>IF(SUM(F56:O56)=0,"",COUNTIF(M53:M56,"3"))</f>
      </c>
      <c r="Q56" s="44">
        <f>IF(SUM(G56:P56)=0,"",COUNTIF(L53:L56,"3"))</f>
      </c>
      <c r="R56" s="45">
        <f>IF(SUM(F56:O57)=0,"",SUM(M53:M56))</f>
      </c>
      <c r="S56" s="46">
        <f>IF(SUM(F56:O56)=0,"",SUM(L53:L56))</f>
      </c>
      <c r="T56" s="557"/>
      <c r="U56" s="558"/>
      <c r="W56" s="81">
        <f>+X60+X61+X64</f>
        <v>0</v>
      </c>
      <c r="X56" s="82">
        <f>+W60+W61+W64</f>
        <v>0</v>
      </c>
      <c r="Y56" s="83">
        <f>+W56-X56</f>
        <v>0</v>
      </c>
      <c r="AL56" s="433"/>
      <c r="AM56" s="425">
        <f>AN60+AN61+AN64</f>
        <v>0</v>
      </c>
      <c r="AN56" s="425">
        <f>AM60+AM61+AM64</f>
        <v>0</v>
      </c>
      <c r="AO56" s="426">
        <f>AP60+AP61+AP64</f>
        <v>0</v>
      </c>
      <c r="AP56" s="428">
        <f>AO60+AO61+AO64</f>
        <v>0</v>
      </c>
      <c r="AQ56" s="427">
        <f>AR60+AR61+AR64</f>
        <v>0</v>
      </c>
      <c r="AR56" s="428">
        <f>AQ60+AQ61+AQ64</f>
        <v>0</v>
      </c>
      <c r="AS56" s="429" t="e">
        <f>AO56/AP56</f>
        <v>#DIV/0!</v>
      </c>
      <c r="AT56" s="430" t="e">
        <f>AQ56/AR56</f>
        <v>#DIV/0!</v>
      </c>
    </row>
    <row r="57" spans="1:26" ht="16.5" outlineLevel="1" thickTop="1">
      <c r="A57" s="77"/>
      <c r="B57" s="84"/>
      <c r="C57" s="132"/>
      <c r="D57" s="85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8"/>
      <c r="W57" s="89"/>
      <c r="X57" s="90" t="s">
        <v>67</v>
      </c>
      <c r="Y57" s="91">
        <f>SUM(Y53:Y56)</f>
        <v>0</v>
      </c>
      <c r="Z57" s="90" t="str">
        <f>IF(Y57=0,"OK","Virhe")</f>
        <v>OK</v>
      </c>
    </row>
    <row r="58" spans="1:25" ht="16.5" outlineLevel="1" thickBot="1">
      <c r="A58" s="77"/>
      <c r="B58" s="92"/>
      <c r="C58" s="359"/>
      <c r="D58" s="93" t="s">
        <v>68</v>
      </c>
      <c r="E58" s="94"/>
      <c r="F58" s="94"/>
      <c r="G58" s="95"/>
      <c r="H58" s="483" t="s">
        <v>69</v>
      </c>
      <c r="I58" s="484"/>
      <c r="J58" s="485" t="s">
        <v>70</v>
      </c>
      <c r="K58" s="484"/>
      <c r="L58" s="485" t="s">
        <v>71</v>
      </c>
      <c r="M58" s="484"/>
      <c r="N58" s="485" t="s">
        <v>72</v>
      </c>
      <c r="O58" s="484"/>
      <c r="P58" s="485" t="s">
        <v>73</v>
      </c>
      <c r="Q58" s="484"/>
      <c r="R58" s="486" t="s">
        <v>74</v>
      </c>
      <c r="S58" s="487"/>
      <c r="U58" s="96"/>
      <c r="W58" s="97" t="s">
        <v>64</v>
      </c>
      <c r="X58" s="98"/>
      <c r="Y58" s="80" t="s">
        <v>65</v>
      </c>
    </row>
    <row r="59" spans="1:44" ht="15.75" outlineLevel="1">
      <c r="A59" s="77"/>
      <c r="B59" s="360" t="s">
        <v>75</v>
      </c>
      <c r="C59" s="181"/>
      <c r="D59" s="99" t="str">
        <f>IF(D53&gt;"",D53,"")</f>
        <v>Seitz Miro</v>
      </c>
      <c r="E59" s="100" t="str">
        <f>IF(D55&gt;"",D55,"")</f>
        <v>Siket-Szasz Peter</v>
      </c>
      <c r="F59" s="86"/>
      <c r="G59" s="101"/>
      <c r="H59" s="476">
        <v>0</v>
      </c>
      <c r="I59" s="477"/>
      <c r="J59" s="474">
        <v>7</v>
      </c>
      <c r="K59" s="475"/>
      <c r="L59" s="474">
        <v>2</v>
      </c>
      <c r="M59" s="475"/>
      <c r="N59" s="474"/>
      <c r="O59" s="475"/>
      <c r="P59" s="478"/>
      <c r="Q59" s="475"/>
      <c r="R59" s="102">
        <f aca="true" t="shared" si="63" ref="R59:R64">IF(COUNT(H59:P59)=0,"",COUNTIF(H59:P59,"&gt;=0"))</f>
        <v>3</v>
      </c>
      <c r="S59" s="103">
        <f aca="true" t="shared" si="64" ref="S59:S64">IF(COUNT(H59:P59)=0,"",(IF(LEFT(H59,1)="-",1,0)+IF(LEFT(J59,1)="-",1,0)+IF(LEFT(L59,1)="-",1,0)+IF(LEFT(N59,1)="-",1,0)+IF(LEFT(P59,1)="-",1,0)))</f>
        <v>0</v>
      </c>
      <c r="T59" s="104"/>
      <c r="U59" s="105"/>
      <c r="W59" s="106">
        <f aca="true" t="shared" si="65" ref="W59:W64">+AA59+AC59+AE59+AG59+AI59</f>
        <v>33</v>
      </c>
      <c r="X59" s="107">
        <f aca="true" t="shared" si="66" ref="X59:X64">+AB59+AD59+AF59+AH59+AJ59</f>
        <v>9</v>
      </c>
      <c r="Y59" s="108">
        <f aca="true" t="shared" si="67" ref="Y59:Y64">+W59-X59</f>
        <v>24</v>
      </c>
      <c r="AA59" s="109">
        <f aca="true" t="shared" si="68" ref="AA59:AA64">IF(H59="",0,IF(LEFT(H59,1)="-",ABS(H59),(IF(H59&gt;9,H59+2,11))))</f>
        <v>11</v>
      </c>
      <c r="AB59" s="110">
        <f aca="true" t="shared" si="69" ref="AB59:AB64">IF(H59="",0,IF(LEFT(H59,1)="-",(IF(ABS(H59)&gt;9,(ABS(H59)+2),11)),H59))</f>
        <v>0</v>
      </c>
      <c r="AC59" s="109">
        <f aca="true" t="shared" si="70" ref="AC59:AC64">IF(J59="",0,IF(LEFT(J59,1)="-",ABS(J59),(IF(J59&gt;9,J59+2,11))))</f>
        <v>11</v>
      </c>
      <c r="AD59" s="110">
        <f aca="true" t="shared" si="71" ref="AD59:AD64">IF(J59="",0,IF(LEFT(J59,1)="-",(IF(ABS(J59)&gt;9,(ABS(J59)+2),11)),J59))</f>
        <v>7</v>
      </c>
      <c r="AE59" s="109">
        <f aca="true" t="shared" si="72" ref="AE59:AE64">IF(L59="",0,IF(LEFT(L59,1)="-",ABS(L59),(IF(L59&gt;9,L59+2,11))))</f>
        <v>11</v>
      </c>
      <c r="AF59" s="110">
        <f aca="true" t="shared" si="73" ref="AF59:AF64">IF(L59="",0,IF(LEFT(L59,1)="-",(IF(ABS(L59)&gt;9,(ABS(L59)+2),11)),L59))</f>
        <v>2</v>
      </c>
      <c r="AG59" s="109">
        <f aca="true" t="shared" si="74" ref="AG59:AG64">IF(N59="",0,IF(LEFT(N59,1)="-",ABS(N59),(IF(N59&gt;9,N59+2,11))))</f>
        <v>0</v>
      </c>
      <c r="AH59" s="110">
        <f aca="true" t="shared" si="75" ref="AH59:AH64">IF(N59="",0,IF(LEFT(N59,1)="-",(IF(ABS(N59)&gt;9,(ABS(N59)+2),11)),N59))</f>
        <v>0</v>
      </c>
      <c r="AI59" s="109">
        <f aca="true" t="shared" si="76" ref="AI59:AI64">IF(P59="",0,IF(LEFT(P59,1)="-",ABS(P59),(IF(P59&gt;9,P59+2,11))))</f>
        <v>0</v>
      </c>
      <c r="AJ59" s="110">
        <f aca="true" t="shared" si="77" ref="AJ59:AJ64">IF(P59="",0,IF(LEFT(P59,1)="-",(IF(ABS(P59)&gt;9,(ABS(P59)+2),11)),P59))</f>
        <v>0</v>
      </c>
      <c r="AL59" s="434">
        <f>IF(OR(ISBLANK(AL53),ISBLANK(AL55)),0,1)</f>
        <v>0</v>
      </c>
      <c r="AM59" s="436">
        <f aca="true" t="shared" si="78" ref="AM59:AM64">IF(AO59=3,1,0)</f>
        <v>0</v>
      </c>
      <c r="AN59" s="211">
        <f aca="true" t="shared" si="79" ref="AN59:AN64">IF(AP59=3,1,0)</f>
        <v>0</v>
      </c>
      <c r="AO59" s="436">
        <f aca="true" t="shared" si="80" ref="AO59:AO64">IF($AL59=1,$AL59*R59,0)</f>
        <v>0</v>
      </c>
      <c r="AP59" s="211">
        <f aca="true" t="shared" si="81" ref="AP59:AP64">IF($AL59=1,$AL59*S59,0)</f>
        <v>0</v>
      </c>
      <c r="AQ59" s="436">
        <f aca="true" t="shared" si="82" ref="AQ59:AQ64">$AL59*W59</f>
        <v>0</v>
      </c>
      <c r="AR59" s="211">
        <f aca="true" t="shared" si="83" ref="AR59:AR64">$AL59*X59</f>
        <v>0</v>
      </c>
    </row>
    <row r="60" spans="1:44" ht="15.75" outlineLevel="1">
      <c r="A60" s="77"/>
      <c r="B60" s="361" t="s">
        <v>76</v>
      </c>
      <c r="C60" s="181"/>
      <c r="D60" s="99" t="str">
        <f>IF(D54&gt;"",D54,"")</f>
        <v>Ojala Matias</v>
      </c>
      <c r="E60" s="111">
        <f>IF(D56&gt;"",D56,"")</f>
      </c>
      <c r="F60" s="112"/>
      <c r="G60" s="101"/>
      <c r="H60" s="467"/>
      <c r="I60" s="468"/>
      <c r="J60" s="467"/>
      <c r="K60" s="468"/>
      <c r="L60" s="467"/>
      <c r="M60" s="468"/>
      <c r="N60" s="467"/>
      <c r="O60" s="468"/>
      <c r="P60" s="467"/>
      <c r="Q60" s="468"/>
      <c r="R60" s="102">
        <f t="shared" si="63"/>
      </c>
      <c r="S60" s="103">
        <f t="shared" si="64"/>
      </c>
      <c r="T60" s="113"/>
      <c r="U60" s="114"/>
      <c r="W60" s="106">
        <f t="shared" si="65"/>
        <v>0</v>
      </c>
      <c r="X60" s="107">
        <f t="shared" si="66"/>
        <v>0</v>
      </c>
      <c r="Y60" s="108">
        <f t="shared" si="67"/>
        <v>0</v>
      </c>
      <c r="AA60" s="115">
        <f t="shared" si="68"/>
        <v>0</v>
      </c>
      <c r="AB60" s="116">
        <f t="shared" si="69"/>
        <v>0</v>
      </c>
      <c r="AC60" s="115">
        <f t="shared" si="70"/>
        <v>0</v>
      </c>
      <c r="AD60" s="116">
        <f t="shared" si="71"/>
        <v>0</v>
      </c>
      <c r="AE60" s="115">
        <f t="shared" si="72"/>
        <v>0</v>
      </c>
      <c r="AF60" s="116">
        <f t="shared" si="73"/>
        <v>0</v>
      </c>
      <c r="AG60" s="115">
        <f t="shared" si="74"/>
        <v>0</v>
      </c>
      <c r="AH60" s="116">
        <f t="shared" si="75"/>
        <v>0</v>
      </c>
      <c r="AI60" s="115">
        <f t="shared" si="76"/>
        <v>0</v>
      </c>
      <c r="AJ60" s="116">
        <f t="shared" si="77"/>
        <v>0</v>
      </c>
      <c r="AL60" s="217">
        <f>IF(OR(ISBLANK(AL54),ISBLANK(AL56)),0,1)</f>
        <v>0</v>
      </c>
      <c r="AM60" s="437">
        <f t="shared" si="78"/>
        <v>0</v>
      </c>
      <c r="AN60" s="225">
        <f t="shared" si="79"/>
        <v>0</v>
      </c>
      <c r="AO60" s="437">
        <f t="shared" si="80"/>
        <v>0</v>
      </c>
      <c r="AP60" s="225">
        <f t="shared" si="81"/>
        <v>0</v>
      </c>
      <c r="AQ60" s="437">
        <f t="shared" si="82"/>
        <v>0</v>
      </c>
      <c r="AR60" s="225">
        <f t="shared" si="83"/>
        <v>0</v>
      </c>
    </row>
    <row r="61" spans="1:44" ht="16.5" outlineLevel="1" thickBot="1">
      <c r="A61" s="77"/>
      <c r="B61" s="361" t="s">
        <v>77</v>
      </c>
      <c r="C61" s="181"/>
      <c r="D61" s="117" t="str">
        <f>IF(D53&gt;"",D53,"")</f>
        <v>Seitz Miro</v>
      </c>
      <c r="E61" s="118">
        <f>IF(D56&gt;"",D56,"")</f>
      </c>
      <c r="F61" s="94"/>
      <c r="G61" s="95"/>
      <c r="H61" s="472"/>
      <c r="I61" s="473"/>
      <c r="J61" s="472"/>
      <c r="K61" s="473"/>
      <c r="L61" s="472"/>
      <c r="M61" s="473"/>
      <c r="N61" s="472"/>
      <c r="O61" s="473"/>
      <c r="P61" s="472"/>
      <c r="Q61" s="473"/>
      <c r="R61" s="102">
        <f t="shared" si="63"/>
      </c>
      <c r="S61" s="103">
        <f t="shared" si="64"/>
      </c>
      <c r="T61" s="113"/>
      <c r="U61" s="114"/>
      <c r="W61" s="106">
        <f t="shared" si="65"/>
        <v>0</v>
      </c>
      <c r="X61" s="107">
        <f t="shared" si="66"/>
        <v>0</v>
      </c>
      <c r="Y61" s="108">
        <f t="shared" si="67"/>
        <v>0</v>
      </c>
      <c r="AA61" s="115">
        <f t="shared" si="68"/>
        <v>0</v>
      </c>
      <c r="AB61" s="116">
        <f t="shared" si="69"/>
        <v>0</v>
      </c>
      <c r="AC61" s="115">
        <f t="shared" si="70"/>
        <v>0</v>
      </c>
      <c r="AD61" s="116">
        <f t="shared" si="71"/>
        <v>0</v>
      </c>
      <c r="AE61" s="115">
        <f t="shared" si="72"/>
        <v>0</v>
      </c>
      <c r="AF61" s="116">
        <f t="shared" si="73"/>
        <v>0</v>
      </c>
      <c r="AG61" s="115">
        <f t="shared" si="74"/>
        <v>0</v>
      </c>
      <c r="AH61" s="116">
        <f t="shared" si="75"/>
        <v>0</v>
      </c>
      <c r="AI61" s="115">
        <f t="shared" si="76"/>
        <v>0</v>
      </c>
      <c r="AJ61" s="116">
        <f t="shared" si="77"/>
        <v>0</v>
      </c>
      <c r="AL61" s="217">
        <f>IF(OR(ISBLANK(AL53),ISBLANK(AL56)),0,1)</f>
        <v>0</v>
      </c>
      <c r="AM61" s="437">
        <f t="shared" si="78"/>
        <v>0</v>
      </c>
      <c r="AN61" s="225">
        <f t="shared" si="79"/>
        <v>0</v>
      </c>
      <c r="AO61" s="437">
        <f t="shared" si="80"/>
        <v>0</v>
      </c>
      <c r="AP61" s="225">
        <f t="shared" si="81"/>
        <v>0</v>
      </c>
      <c r="AQ61" s="437">
        <f t="shared" si="82"/>
        <v>0</v>
      </c>
      <c r="AR61" s="225">
        <f t="shared" si="83"/>
        <v>0</v>
      </c>
    </row>
    <row r="62" spans="1:44" ht="15.75" outlineLevel="1">
      <c r="A62" s="77"/>
      <c r="B62" s="361" t="s">
        <v>78</v>
      </c>
      <c r="C62" s="181"/>
      <c r="D62" s="99" t="str">
        <f>IF(D54&gt;"",D54,"")</f>
        <v>Ojala Matias</v>
      </c>
      <c r="E62" s="111" t="str">
        <f>IF(D55&gt;"",D55,"")</f>
        <v>Siket-Szasz Peter</v>
      </c>
      <c r="F62" s="86"/>
      <c r="G62" s="101"/>
      <c r="H62" s="474">
        <v>8</v>
      </c>
      <c r="I62" s="475"/>
      <c r="J62" s="474">
        <v>8</v>
      </c>
      <c r="K62" s="475"/>
      <c r="L62" s="474">
        <v>-13</v>
      </c>
      <c r="M62" s="475"/>
      <c r="N62" s="474">
        <v>-14</v>
      </c>
      <c r="O62" s="475"/>
      <c r="P62" s="474">
        <v>7</v>
      </c>
      <c r="Q62" s="475"/>
      <c r="R62" s="102">
        <f t="shared" si="63"/>
        <v>3</v>
      </c>
      <c r="S62" s="103">
        <f t="shared" si="64"/>
        <v>2</v>
      </c>
      <c r="T62" s="113"/>
      <c r="U62" s="114"/>
      <c r="W62" s="106">
        <f t="shared" si="65"/>
        <v>60</v>
      </c>
      <c r="X62" s="107">
        <f t="shared" si="66"/>
        <v>54</v>
      </c>
      <c r="Y62" s="108">
        <f t="shared" si="67"/>
        <v>6</v>
      </c>
      <c r="AA62" s="115">
        <f t="shared" si="68"/>
        <v>11</v>
      </c>
      <c r="AB62" s="116">
        <f t="shared" si="69"/>
        <v>8</v>
      </c>
      <c r="AC62" s="115">
        <f t="shared" si="70"/>
        <v>11</v>
      </c>
      <c r="AD62" s="116">
        <f t="shared" si="71"/>
        <v>8</v>
      </c>
      <c r="AE62" s="115">
        <f t="shared" si="72"/>
        <v>13</v>
      </c>
      <c r="AF62" s="116">
        <f t="shared" si="73"/>
        <v>15</v>
      </c>
      <c r="AG62" s="115">
        <f t="shared" si="74"/>
        <v>14</v>
      </c>
      <c r="AH62" s="116">
        <f t="shared" si="75"/>
        <v>16</v>
      </c>
      <c r="AI62" s="115">
        <f t="shared" si="76"/>
        <v>11</v>
      </c>
      <c r="AJ62" s="116">
        <f t="shared" si="77"/>
        <v>7</v>
      </c>
      <c r="AL62" s="217">
        <f>IF(OR(ISBLANK(AL54),ISBLANK(AL55)),0,1)</f>
        <v>0</v>
      </c>
      <c r="AM62" s="437">
        <f t="shared" si="78"/>
        <v>0</v>
      </c>
      <c r="AN62" s="225">
        <f t="shared" si="79"/>
        <v>0</v>
      </c>
      <c r="AO62" s="437">
        <f t="shared" si="80"/>
        <v>0</v>
      </c>
      <c r="AP62" s="225">
        <f t="shared" si="81"/>
        <v>0</v>
      </c>
      <c r="AQ62" s="437">
        <f t="shared" si="82"/>
        <v>0</v>
      </c>
      <c r="AR62" s="225">
        <f t="shared" si="83"/>
        <v>0</v>
      </c>
    </row>
    <row r="63" spans="1:44" ht="15.75" outlineLevel="1">
      <c r="A63" s="77"/>
      <c r="B63" s="361" t="s">
        <v>79</v>
      </c>
      <c r="C63" s="181"/>
      <c r="D63" s="99" t="str">
        <f>IF(D53&gt;"",D53,"")</f>
        <v>Seitz Miro</v>
      </c>
      <c r="E63" s="111" t="str">
        <f>IF(D54&gt;"",D54,"")</f>
        <v>Ojala Matias</v>
      </c>
      <c r="F63" s="112"/>
      <c r="G63" s="101"/>
      <c r="H63" s="467">
        <v>6</v>
      </c>
      <c r="I63" s="468"/>
      <c r="J63" s="467">
        <v>-9</v>
      </c>
      <c r="K63" s="468"/>
      <c r="L63" s="469">
        <v>-9</v>
      </c>
      <c r="M63" s="468"/>
      <c r="N63" s="467">
        <v>8</v>
      </c>
      <c r="O63" s="468"/>
      <c r="P63" s="467">
        <v>7</v>
      </c>
      <c r="Q63" s="468"/>
      <c r="R63" s="102">
        <f t="shared" si="63"/>
        <v>3</v>
      </c>
      <c r="S63" s="103">
        <f t="shared" si="64"/>
        <v>2</v>
      </c>
      <c r="T63" s="113"/>
      <c r="U63" s="114"/>
      <c r="W63" s="106">
        <f t="shared" si="65"/>
        <v>51</v>
      </c>
      <c r="X63" s="107">
        <f t="shared" si="66"/>
        <v>43</v>
      </c>
      <c r="Y63" s="108">
        <f t="shared" si="67"/>
        <v>8</v>
      </c>
      <c r="AA63" s="115">
        <f t="shared" si="68"/>
        <v>11</v>
      </c>
      <c r="AB63" s="116">
        <f t="shared" si="69"/>
        <v>6</v>
      </c>
      <c r="AC63" s="115">
        <f t="shared" si="70"/>
        <v>9</v>
      </c>
      <c r="AD63" s="116">
        <f t="shared" si="71"/>
        <v>11</v>
      </c>
      <c r="AE63" s="115">
        <f t="shared" si="72"/>
        <v>9</v>
      </c>
      <c r="AF63" s="116">
        <f t="shared" si="73"/>
        <v>11</v>
      </c>
      <c r="AG63" s="115">
        <f t="shared" si="74"/>
        <v>11</v>
      </c>
      <c r="AH63" s="116">
        <f t="shared" si="75"/>
        <v>8</v>
      </c>
      <c r="AI63" s="115">
        <f t="shared" si="76"/>
        <v>11</v>
      </c>
      <c r="AJ63" s="116">
        <f t="shared" si="77"/>
        <v>7</v>
      </c>
      <c r="AL63" s="217">
        <f>IF(OR(ISBLANK(AL53),ISBLANK(AL54)),0,1)</f>
        <v>0</v>
      </c>
      <c r="AM63" s="437">
        <f t="shared" si="78"/>
        <v>0</v>
      </c>
      <c r="AN63" s="225">
        <f t="shared" si="79"/>
        <v>0</v>
      </c>
      <c r="AO63" s="437">
        <f t="shared" si="80"/>
        <v>0</v>
      </c>
      <c r="AP63" s="225">
        <f t="shared" si="81"/>
        <v>0</v>
      </c>
      <c r="AQ63" s="437">
        <f t="shared" si="82"/>
        <v>0</v>
      </c>
      <c r="AR63" s="225">
        <f t="shared" si="83"/>
        <v>0</v>
      </c>
    </row>
    <row r="64" spans="1:44" ht="16.5" outlineLevel="1" thickBot="1">
      <c r="A64" s="77"/>
      <c r="B64" s="362" t="s">
        <v>80</v>
      </c>
      <c r="C64" s="182"/>
      <c r="D64" s="119" t="str">
        <f>IF(D55&gt;"",D55,"")</f>
        <v>Siket-Szasz Peter</v>
      </c>
      <c r="E64" s="120">
        <f>IF(D56&gt;"",D56,"")</f>
      </c>
      <c r="F64" s="121"/>
      <c r="G64" s="122"/>
      <c r="H64" s="470"/>
      <c r="I64" s="471"/>
      <c r="J64" s="470"/>
      <c r="K64" s="471"/>
      <c r="L64" s="470"/>
      <c r="M64" s="471"/>
      <c r="N64" s="470"/>
      <c r="O64" s="471"/>
      <c r="P64" s="470"/>
      <c r="Q64" s="471"/>
      <c r="R64" s="123">
        <f t="shared" si="63"/>
      </c>
      <c r="S64" s="124">
        <f t="shared" si="64"/>
      </c>
      <c r="T64" s="125"/>
      <c r="U64" s="126"/>
      <c r="W64" s="106">
        <f t="shared" si="65"/>
        <v>0</v>
      </c>
      <c r="X64" s="107">
        <f t="shared" si="66"/>
        <v>0</v>
      </c>
      <c r="Y64" s="108">
        <f t="shared" si="67"/>
        <v>0</v>
      </c>
      <c r="AA64" s="127">
        <f t="shared" si="68"/>
        <v>0</v>
      </c>
      <c r="AB64" s="128">
        <f t="shared" si="69"/>
        <v>0</v>
      </c>
      <c r="AC64" s="127">
        <f t="shared" si="70"/>
        <v>0</v>
      </c>
      <c r="AD64" s="128">
        <f t="shared" si="71"/>
        <v>0</v>
      </c>
      <c r="AE64" s="127">
        <f t="shared" si="72"/>
        <v>0</v>
      </c>
      <c r="AF64" s="128">
        <f t="shared" si="73"/>
        <v>0</v>
      </c>
      <c r="AG64" s="127">
        <f t="shared" si="74"/>
        <v>0</v>
      </c>
      <c r="AH64" s="128">
        <f t="shared" si="75"/>
        <v>0</v>
      </c>
      <c r="AI64" s="127">
        <f t="shared" si="76"/>
        <v>0</v>
      </c>
      <c r="AJ64" s="128">
        <f t="shared" si="77"/>
        <v>0</v>
      </c>
      <c r="AL64" s="435">
        <f>IF(OR(ISBLANK(AL55),ISBLANK(AL56)),0,1)</f>
        <v>0</v>
      </c>
      <c r="AM64" s="438">
        <f t="shared" si="78"/>
        <v>0</v>
      </c>
      <c r="AN64" s="277">
        <f t="shared" si="79"/>
        <v>0</v>
      </c>
      <c r="AO64" s="438">
        <f t="shared" si="80"/>
        <v>0</v>
      </c>
      <c r="AP64" s="277">
        <f t="shared" si="81"/>
        <v>0</v>
      </c>
      <c r="AQ64" s="438">
        <f t="shared" si="82"/>
        <v>0</v>
      </c>
      <c r="AR64" s="277">
        <f t="shared" si="83"/>
        <v>0</v>
      </c>
    </row>
    <row r="65" ht="16.5" thickBot="1" thickTop="1"/>
    <row r="66" spans="2:21" ht="16.5" thickTop="1">
      <c r="B66" s="1"/>
      <c r="C66" s="179"/>
      <c r="D66" s="2" t="s">
        <v>126</v>
      </c>
      <c r="E66" s="3"/>
      <c r="F66" s="3"/>
      <c r="G66" s="3"/>
      <c r="H66" s="4"/>
      <c r="I66" s="3"/>
      <c r="J66" s="5" t="s">
        <v>0</v>
      </c>
      <c r="K66" s="6"/>
      <c r="L66" s="492" t="s">
        <v>31</v>
      </c>
      <c r="M66" s="493"/>
      <c r="N66" s="493"/>
      <c r="O66" s="494"/>
      <c r="P66" s="495" t="s">
        <v>2</v>
      </c>
      <c r="Q66" s="496"/>
      <c r="R66" s="496"/>
      <c r="S66" s="497">
        <v>5</v>
      </c>
      <c r="T66" s="498"/>
      <c r="U66" s="499"/>
    </row>
    <row r="67" spans="2:46" ht="16.5" thickBot="1">
      <c r="B67" s="7"/>
      <c r="C67" s="180"/>
      <c r="D67" s="8" t="s">
        <v>3</v>
      </c>
      <c r="E67" s="9" t="s">
        <v>4</v>
      </c>
      <c r="F67" s="500">
        <v>14</v>
      </c>
      <c r="G67" s="501"/>
      <c r="H67" s="502"/>
      <c r="I67" s="503" t="s">
        <v>5</v>
      </c>
      <c r="J67" s="504"/>
      <c r="K67" s="504"/>
      <c r="L67" s="505">
        <v>41342</v>
      </c>
      <c r="M67" s="505"/>
      <c r="N67" s="505"/>
      <c r="O67" s="506"/>
      <c r="P67" s="10" t="s">
        <v>6</v>
      </c>
      <c r="Q67" s="194"/>
      <c r="R67" s="194"/>
      <c r="S67" s="507">
        <v>0.5833333333333334</v>
      </c>
      <c r="T67" s="508"/>
      <c r="U67" s="509"/>
      <c r="AM67" s="510" t="s">
        <v>389</v>
      </c>
      <c r="AN67" s="511"/>
      <c r="AO67" s="396"/>
      <c r="AP67" s="396"/>
      <c r="AQ67" s="396"/>
      <c r="AR67" s="396"/>
      <c r="AS67" s="413" t="s">
        <v>390</v>
      </c>
      <c r="AT67" s="413" t="s">
        <v>391</v>
      </c>
    </row>
    <row r="68" spans="2:46" ht="16.5" thickTop="1">
      <c r="B68" s="12"/>
      <c r="C68" s="184" t="s">
        <v>145</v>
      </c>
      <c r="D68" s="13" t="s">
        <v>7</v>
      </c>
      <c r="E68" s="14" t="s">
        <v>8</v>
      </c>
      <c r="F68" s="488" t="s">
        <v>9</v>
      </c>
      <c r="G68" s="489"/>
      <c r="H68" s="488" t="s">
        <v>10</v>
      </c>
      <c r="I68" s="489"/>
      <c r="J68" s="488" t="s">
        <v>11</v>
      </c>
      <c r="K68" s="489"/>
      <c r="L68" s="488" t="s">
        <v>12</v>
      </c>
      <c r="M68" s="489"/>
      <c r="N68" s="488"/>
      <c r="O68" s="489"/>
      <c r="P68" s="15" t="s">
        <v>13</v>
      </c>
      <c r="Q68" s="16" t="s">
        <v>14</v>
      </c>
      <c r="R68" s="17" t="s">
        <v>15</v>
      </c>
      <c r="S68" s="18"/>
      <c r="T68" s="490" t="s">
        <v>16</v>
      </c>
      <c r="U68" s="491"/>
      <c r="W68" s="78" t="s">
        <v>64</v>
      </c>
      <c r="X68" s="79"/>
      <c r="Y68" s="80" t="s">
        <v>65</v>
      </c>
      <c r="AL68" s="414" t="s">
        <v>392</v>
      </c>
      <c r="AM68" s="415" t="s">
        <v>393</v>
      </c>
      <c r="AN68" s="415" t="s">
        <v>394</v>
      </c>
      <c r="AO68" s="416" t="s">
        <v>395</v>
      </c>
      <c r="AP68" s="418" t="s">
        <v>396</v>
      </c>
      <c r="AQ68" s="417" t="s">
        <v>397</v>
      </c>
      <c r="AR68" s="418" t="s">
        <v>398</v>
      </c>
      <c r="AS68" s="414" t="s">
        <v>399</v>
      </c>
      <c r="AT68" s="419" t="s">
        <v>400</v>
      </c>
    </row>
    <row r="69" spans="2:46" ht="15">
      <c r="B69" s="19" t="s">
        <v>9</v>
      </c>
      <c r="C69" s="185">
        <v>1528</v>
      </c>
      <c r="D69" s="20" t="s">
        <v>314</v>
      </c>
      <c r="E69" s="21" t="s">
        <v>25</v>
      </c>
      <c r="F69" s="22"/>
      <c r="G69" s="23"/>
      <c r="H69" s="24">
        <f>+R79</f>
        <v>3</v>
      </c>
      <c r="I69" s="25">
        <f>+S79</f>
        <v>1</v>
      </c>
      <c r="J69" s="24">
        <f>R75</f>
        <v>3</v>
      </c>
      <c r="K69" s="25">
        <f>S75</f>
        <v>0</v>
      </c>
      <c r="L69" s="24">
        <f>R77</f>
        <v>3</v>
      </c>
      <c r="M69" s="25">
        <f>S77</f>
        <v>0</v>
      </c>
      <c r="N69" s="24"/>
      <c r="O69" s="25"/>
      <c r="P69" s="26">
        <f>IF(SUM(F69:O69)=0,"",COUNTIF(G69:G72,"3"))</f>
        <v>3</v>
      </c>
      <c r="Q69" s="27">
        <f>IF(SUM(G69:P69)=0,"",COUNTIF(F69:F72,"3"))</f>
        <v>0</v>
      </c>
      <c r="R69" s="28">
        <f>IF(SUM(F69:O69)=0,"",SUM(G69:G72))</f>
        <v>9</v>
      </c>
      <c r="S69" s="29">
        <f>IF(SUM(F69:O69)=0,"",SUM(F69:F72))</f>
        <v>1</v>
      </c>
      <c r="T69" s="555">
        <v>1</v>
      </c>
      <c r="U69" s="556"/>
      <c r="W69" s="81">
        <f>+W75+W77+W79</f>
        <v>109</v>
      </c>
      <c r="X69" s="82">
        <f>+X75+X77+X79</f>
        <v>63</v>
      </c>
      <c r="Y69" s="83">
        <f>+W69-X69</f>
        <v>46</v>
      </c>
      <c r="AL69" s="431"/>
      <c r="AM69" s="47">
        <f aca="true" t="shared" si="84" ref="AM69:AR69">AM75+AM77+AM79</f>
        <v>0</v>
      </c>
      <c r="AN69" s="47">
        <f t="shared" si="84"/>
        <v>0</v>
      </c>
      <c r="AO69" s="420">
        <f t="shared" si="84"/>
        <v>0</v>
      </c>
      <c r="AP69" s="422">
        <f t="shared" si="84"/>
        <v>0</v>
      </c>
      <c r="AQ69" s="421">
        <f t="shared" si="84"/>
        <v>0</v>
      </c>
      <c r="AR69" s="422">
        <f t="shared" si="84"/>
        <v>0</v>
      </c>
      <c r="AS69" s="423" t="e">
        <f>AO69/AP69</f>
        <v>#DIV/0!</v>
      </c>
      <c r="AT69" s="424" t="e">
        <f>AQ69/AR69</f>
        <v>#DIV/0!</v>
      </c>
    </row>
    <row r="70" spans="2:46" ht="15">
      <c r="B70" s="30" t="s">
        <v>10</v>
      </c>
      <c r="C70" s="185">
        <v>1408</v>
      </c>
      <c r="D70" s="20" t="s">
        <v>323</v>
      </c>
      <c r="E70" s="31" t="s">
        <v>27</v>
      </c>
      <c r="F70" s="32">
        <f>+S79</f>
        <v>1</v>
      </c>
      <c r="G70" s="33">
        <f>+R79</f>
        <v>3</v>
      </c>
      <c r="H70" s="34"/>
      <c r="I70" s="35"/>
      <c r="J70" s="32">
        <f>R78</f>
        <v>3</v>
      </c>
      <c r="K70" s="33">
        <f>S78</f>
        <v>0</v>
      </c>
      <c r="L70" s="32">
        <f>R76</f>
        <v>3</v>
      </c>
      <c r="M70" s="33">
        <f>S76</f>
        <v>0</v>
      </c>
      <c r="N70" s="32"/>
      <c r="O70" s="33"/>
      <c r="P70" s="26">
        <f>IF(SUM(F70:O70)=0,"",COUNTIF(I69:I72,"3"))</f>
        <v>2</v>
      </c>
      <c r="Q70" s="27">
        <f>IF(SUM(G70:P70)=0,"",COUNTIF(H69:H72,"3"))</f>
        <v>1</v>
      </c>
      <c r="R70" s="28">
        <f>IF(SUM(F70:O70)=0,"",SUM(I69:I72))</f>
        <v>7</v>
      </c>
      <c r="S70" s="29">
        <f>IF(SUM(F70:O70)=0,"",SUM(H69:H72))</f>
        <v>3</v>
      </c>
      <c r="T70" s="555">
        <v>2</v>
      </c>
      <c r="U70" s="556"/>
      <c r="W70" s="81">
        <f>+W76+W78+X79</f>
        <v>97</v>
      </c>
      <c r="X70" s="82">
        <f>+X76+X78+W79</f>
        <v>87</v>
      </c>
      <c r="Y70" s="83">
        <f>+W70-X70</f>
        <v>10</v>
      </c>
      <c r="AL70" s="432"/>
      <c r="AM70" s="47">
        <f>AM76+AM78+AN79</f>
        <v>0</v>
      </c>
      <c r="AN70" s="47">
        <f>AN76+AN78+AM79</f>
        <v>0</v>
      </c>
      <c r="AO70" s="420">
        <f>AO76+AO78+AP79</f>
        <v>0</v>
      </c>
      <c r="AP70" s="422">
        <f>AP76+AP78+AO79</f>
        <v>0</v>
      </c>
      <c r="AQ70" s="421">
        <f>AQ76+AQ78+AR79</f>
        <v>0</v>
      </c>
      <c r="AR70" s="422">
        <f>AR76+AR78+AQ79</f>
        <v>0</v>
      </c>
      <c r="AS70" s="423" t="e">
        <f>AO70/AP70</f>
        <v>#DIV/0!</v>
      </c>
      <c r="AT70" s="424" t="e">
        <f>AQ70/AR70</f>
        <v>#DIV/0!</v>
      </c>
    </row>
    <row r="71" spans="2:46" ht="15">
      <c r="B71" s="30" t="s">
        <v>11</v>
      </c>
      <c r="C71" s="185">
        <v>1309</v>
      </c>
      <c r="D71" s="20" t="s">
        <v>272</v>
      </c>
      <c r="E71" s="31" t="s">
        <v>146</v>
      </c>
      <c r="F71" s="32">
        <f>+S75</f>
        <v>0</v>
      </c>
      <c r="G71" s="33">
        <f>+R75</f>
        <v>3</v>
      </c>
      <c r="H71" s="32">
        <f>S78</f>
        <v>0</v>
      </c>
      <c r="I71" s="33">
        <f>R78</f>
        <v>3</v>
      </c>
      <c r="J71" s="34"/>
      <c r="K71" s="35"/>
      <c r="L71" s="32">
        <f>R80</f>
        <v>3</v>
      </c>
      <c r="M71" s="33">
        <f>S80</f>
        <v>1</v>
      </c>
      <c r="N71" s="32"/>
      <c r="O71" s="33"/>
      <c r="P71" s="26">
        <f>IF(SUM(F71:O71)=0,"",COUNTIF(K69:K72,"3"))</f>
        <v>1</v>
      </c>
      <c r="Q71" s="27">
        <f>IF(SUM(G71:P71)=0,"",COUNTIF(J69:J72,"3"))</f>
        <v>2</v>
      </c>
      <c r="R71" s="28">
        <f>IF(SUM(F71:O71)=0,"",SUM(K69:K72))</f>
        <v>3</v>
      </c>
      <c r="S71" s="29">
        <f>IF(SUM(F71:O71)=0,"",SUM(J69:J72))</f>
        <v>7</v>
      </c>
      <c r="T71" s="555">
        <v>3</v>
      </c>
      <c r="U71" s="556"/>
      <c r="W71" s="81">
        <f>+X75+X78+W80</f>
        <v>89</v>
      </c>
      <c r="X71" s="82">
        <f>+W75+W78+X80</f>
        <v>101</v>
      </c>
      <c r="Y71" s="83">
        <f>+W71-X71</f>
        <v>-12</v>
      </c>
      <c r="AL71" s="432"/>
      <c r="AM71" s="47">
        <f>AN75+AN78+AM80</f>
        <v>0</v>
      </c>
      <c r="AN71" s="47">
        <f>AM75+AM78+AN80</f>
        <v>0</v>
      </c>
      <c r="AO71" s="420">
        <f>AP75+AP78+AO80</f>
        <v>0</v>
      </c>
      <c r="AP71" s="422">
        <f>AO75+AO78+AP80</f>
        <v>0</v>
      </c>
      <c r="AQ71" s="421">
        <f>AR75+AR78+AQ80</f>
        <v>0</v>
      </c>
      <c r="AR71" s="422">
        <f>AQ75+AQ78+AR80</f>
        <v>0</v>
      </c>
      <c r="AS71" s="423" t="e">
        <f>AO71/AP71</f>
        <v>#DIV/0!</v>
      </c>
      <c r="AT71" s="424" t="e">
        <f>AQ71/AR71</f>
        <v>#DIV/0!</v>
      </c>
    </row>
    <row r="72" spans="2:46" ht="15.75" thickBot="1">
      <c r="B72" s="36" t="s">
        <v>12</v>
      </c>
      <c r="C72" s="186">
        <v>1042</v>
      </c>
      <c r="D72" s="37" t="s">
        <v>325</v>
      </c>
      <c r="E72" s="38" t="s">
        <v>20</v>
      </c>
      <c r="F72" s="39">
        <f>S77</f>
        <v>0</v>
      </c>
      <c r="G72" s="40">
        <f>R77</f>
        <v>3</v>
      </c>
      <c r="H72" s="39">
        <f>S76</f>
        <v>0</v>
      </c>
      <c r="I72" s="40">
        <f>R76</f>
        <v>3</v>
      </c>
      <c r="J72" s="39">
        <f>S80</f>
        <v>1</v>
      </c>
      <c r="K72" s="40">
        <f>R80</f>
        <v>3</v>
      </c>
      <c r="L72" s="41"/>
      <c r="M72" s="42"/>
      <c r="N72" s="39"/>
      <c r="O72" s="40"/>
      <c r="P72" s="43">
        <f>IF(SUM(F72:O72)=0,"",COUNTIF(M69:M72,"3"))</f>
        <v>0</v>
      </c>
      <c r="Q72" s="44">
        <f>IF(SUM(G72:P72)=0,"",COUNTIF(L69:L72,"3"))</f>
        <v>3</v>
      </c>
      <c r="R72" s="45">
        <f>IF(SUM(F72:O73)=0,"",SUM(M69:M72))</f>
        <v>1</v>
      </c>
      <c r="S72" s="46">
        <f>IF(SUM(F72:O72)=0,"",SUM(L69:L72))</f>
        <v>9</v>
      </c>
      <c r="T72" s="557">
        <v>4</v>
      </c>
      <c r="U72" s="558"/>
      <c r="W72" s="81">
        <f>+X76+X77+X80</f>
        <v>64</v>
      </c>
      <c r="X72" s="82">
        <f>+W76+W77+W80</f>
        <v>108</v>
      </c>
      <c r="Y72" s="83">
        <f>+W72-X72</f>
        <v>-44</v>
      </c>
      <c r="AL72" s="433"/>
      <c r="AM72" s="425">
        <f>AN76+AN77+AN80</f>
        <v>0</v>
      </c>
      <c r="AN72" s="425">
        <f>AM76+AM77+AM80</f>
        <v>0</v>
      </c>
      <c r="AO72" s="426">
        <f>AP76+AP77+AP80</f>
        <v>0</v>
      </c>
      <c r="AP72" s="428">
        <f>AO76+AO77+AO80</f>
        <v>0</v>
      </c>
      <c r="AQ72" s="427">
        <f>AR76+AR77+AR80</f>
        <v>0</v>
      </c>
      <c r="AR72" s="428">
        <f>AQ76+AQ77+AQ80</f>
        <v>0</v>
      </c>
      <c r="AS72" s="429" t="e">
        <f>AO72/AP72</f>
        <v>#DIV/0!</v>
      </c>
      <c r="AT72" s="430" t="e">
        <f>AQ72/AR72</f>
        <v>#DIV/0!</v>
      </c>
    </row>
    <row r="73" spans="1:26" ht="16.5" outlineLevel="1" thickTop="1">
      <c r="A73" s="77"/>
      <c r="B73" s="84"/>
      <c r="C73" s="132"/>
      <c r="D73" s="85" t="s">
        <v>66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7"/>
      <c r="U73" s="88"/>
      <c r="W73" s="89"/>
      <c r="X73" s="90" t="s">
        <v>67</v>
      </c>
      <c r="Y73" s="91">
        <f>SUM(Y69:Y72)</f>
        <v>0</v>
      </c>
      <c r="Z73" s="90" t="str">
        <f>IF(Y73=0,"OK","Virhe")</f>
        <v>OK</v>
      </c>
    </row>
    <row r="74" spans="1:25" ht="16.5" outlineLevel="1" thickBot="1">
      <c r="A74" s="77"/>
      <c r="B74" s="92"/>
      <c r="C74" s="359"/>
      <c r="D74" s="93" t="s">
        <v>68</v>
      </c>
      <c r="E74" s="94"/>
      <c r="F74" s="94"/>
      <c r="G74" s="95"/>
      <c r="H74" s="483" t="s">
        <v>69</v>
      </c>
      <c r="I74" s="484"/>
      <c r="J74" s="485" t="s">
        <v>70</v>
      </c>
      <c r="K74" s="484"/>
      <c r="L74" s="485" t="s">
        <v>71</v>
      </c>
      <c r="M74" s="484"/>
      <c r="N74" s="485" t="s">
        <v>72</v>
      </c>
      <c r="O74" s="484"/>
      <c r="P74" s="485" t="s">
        <v>73</v>
      </c>
      <c r="Q74" s="484"/>
      <c r="R74" s="486" t="s">
        <v>74</v>
      </c>
      <c r="S74" s="487"/>
      <c r="U74" s="96"/>
      <c r="W74" s="97" t="s">
        <v>64</v>
      </c>
      <c r="X74" s="98"/>
      <c r="Y74" s="80" t="s">
        <v>65</v>
      </c>
    </row>
    <row r="75" spans="1:44" ht="15.75" outlineLevel="1">
      <c r="A75" s="77"/>
      <c r="B75" s="360" t="s">
        <v>75</v>
      </c>
      <c r="C75" s="181"/>
      <c r="D75" s="99" t="str">
        <f>IF(D69&gt;"",D69,"")</f>
        <v>Wang Shenran</v>
      </c>
      <c r="E75" s="100" t="str">
        <f>IF(D71&gt;"",D71,"")</f>
        <v>Luuk Mart</v>
      </c>
      <c r="F75" s="86"/>
      <c r="G75" s="101"/>
      <c r="H75" s="476">
        <v>8</v>
      </c>
      <c r="I75" s="477"/>
      <c r="J75" s="474">
        <v>6</v>
      </c>
      <c r="K75" s="475"/>
      <c r="L75" s="474">
        <v>7</v>
      </c>
      <c r="M75" s="475"/>
      <c r="N75" s="474"/>
      <c r="O75" s="475"/>
      <c r="P75" s="478"/>
      <c r="Q75" s="475"/>
      <c r="R75" s="102">
        <f aca="true" t="shared" si="85" ref="R75:R80">IF(COUNT(H75:P75)=0,"",COUNTIF(H75:P75,"&gt;=0"))</f>
        <v>3</v>
      </c>
      <c r="S75" s="103">
        <f aca="true" t="shared" si="86" ref="S75:S80">IF(COUNT(H75:P75)=0,"",(IF(LEFT(H75,1)="-",1,0)+IF(LEFT(J75,1)="-",1,0)+IF(LEFT(L75,1)="-",1,0)+IF(LEFT(N75,1)="-",1,0)+IF(LEFT(P75,1)="-",1,0)))</f>
        <v>0</v>
      </c>
      <c r="T75" s="104"/>
      <c r="U75" s="105"/>
      <c r="W75" s="106">
        <f aca="true" t="shared" si="87" ref="W75:W80">+AA75+AC75+AE75+AG75+AI75</f>
        <v>33</v>
      </c>
      <c r="X75" s="107">
        <f aca="true" t="shared" si="88" ref="X75:X80">+AB75+AD75+AF75+AH75+AJ75</f>
        <v>21</v>
      </c>
      <c r="Y75" s="108">
        <f aca="true" t="shared" si="89" ref="Y75:Y80">+W75-X75</f>
        <v>12</v>
      </c>
      <c r="AA75" s="109">
        <f aca="true" t="shared" si="90" ref="AA75:AA80">IF(H75="",0,IF(LEFT(H75,1)="-",ABS(H75),(IF(H75&gt;9,H75+2,11))))</f>
        <v>11</v>
      </c>
      <c r="AB75" s="110">
        <f aca="true" t="shared" si="91" ref="AB75:AB80">IF(H75="",0,IF(LEFT(H75,1)="-",(IF(ABS(H75)&gt;9,(ABS(H75)+2),11)),H75))</f>
        <v>8</v>
      </c>
      <c r="AC75" s="109">
        <f aca="true" t="shared" si="92" ref="AC75:AC80">IF(J75="",0,IF(LEFT(J75,1)="-",ABS(J75),(IF(J75&gt;9,J75+2,11))))</f>
        <v>11</v>
      </c>
      <c r="AD75" s="110">
        <f aca="true" t="shared" si="93" ref="AD75:AD80">IF(J75="",0,IF(LEFT(J75,1)="-",(IF(ABS(J75)&gt;9,(ABS(J75)+2),11)),J75))</f>
        <v>6</v>
      </c>
      <c r="AE75" s="109">
        <f aca="true" t="shared" si="94" ref="AE75:AE80">IF(L75="",0,IF(LEFT(L75,1)="-",ABS(L75),(IF(L75&gt;9,L75+2,11))))</f>
        <v>11</v>
      </c>
      <c r="AF75" s="110">
        <f aca="true" t="shared" si="95" ref="AF75:AF80">IF(L75="",0,IF(LEFT(L75,1)="-",(IF(ABS(L75)&gt;9,(ABS(L75)+2),11)),L75))</f>
        <v>7</v>
      </c>
      <c r="AG75" s="109">
        <f aca="true" t="shared" si="96" ref="AG75:AG80">IF(N75="",0,IF(LEFT(N75,1)="-",ABS(N75),(IF(N75&gt;9,N75+2,11))))</f>
        <v>0</v>
      </c>
      <c r="AH75" s="110">
        <f aca="true" t="shared" si="97" ref="AH75:AH80">IF(N75="",0,IF(LEFT(N75,1)="-",(IF(ABS(N75)&gt;9,(ABS(N75)+2),11)),N75))</f>
        <v>0</v>
      </c>
      <c r="AI75" s="109">
        <f aca="true" t="shared" si="98" ref="AI75:AI80">IF(P75="",0,IF(LEFT(P75,1)="-",ABS(P75),(IF(P75&gt;9,P75+2,11))))</f>
        <v>0</v>
      </c>
      <c r="AJ75" s="110">
        <f aca="true" t="shared" si="99" ref="AJ75:AJ80">IF(P75="",0,IF(LEFT(P75,1)="-",(IF(ABS(P75)&gt;9,(ABS(P75)+2),11)),P75))</f>
        <v>0</v>
      </c>
      <c r="AL75" s="434">
        <f>IF(OR(ISBLANK(AL69),ISBLANK(AL71)),0,1)</f>
        <v>0</v>
      </c>
      <c r="AM75" s="436">
        <f aca="true" t="shared" si="100" ref="AM75:AM80">IF(AO75=3,1,0)</f>
        <v>0</v>
      </c>
      <c r="AN75" s="211">
        <f aca="true" t="shared" si="101" ref="AN75:AN80">IF(AP75=3,1,0)</f>
        <v>0</v>
      </c>
      <c r="AO75" s="436">
        <f aca="true" t="shared" si="102" ref="AO75:AO80">IF($AL75=1,$AL75*R75,0)</f>
        <v>0</v>
      </c>
      <c r="AP75" s="211">
        <f aca="true" t="shared" si="103" ref="AP75:AP80">IF($AL75=1,$AL75*S75,0)</f>
        <v>0</v>
      </c>
      <c r="AQ75" s="436">
        <f aca="true" t="shared" si="104" ref="AQ75:AQ80">$AL75*W75</f>
        <v>0</v>
      </c>
      <c r="AR75" s="211">
        <f aca="true" t="shared" si="105" ref="AR75:AR80">$AL75*X75</f>
        <v>0</v>
      </c>
    </row>
    <row r="76" spans="1:44" ht="15.75" outlineLevel="1">
      <c r="A76" s="77"/>
      <c r="B76" s="361" t="s">
        <v>76</v>
      </c>
      <c r="C76" s="181"/>
      <c r="D76" s="99" t="str">
        <f>IF(D70&gt;"",D70,"")</f>
        <v>Leskinen Samu</v>
      </c>
      <c r="E76" s="111" t="str">
        <f>IF(D72&gt;"",D72,"")</f>
        <v>Hellström Rasmus</v>
      </c>
      <c r="F76" s="112"/>
      <c r="G76" s="101"/>
      <c r="H76" s="467">
        <v>2</v>
      </c>
      <c r="I76" s="468"/>
      <c r="J76" s="467">
        <v>8</v>
      </c>
      <c r="K76" s="468"/>
      <c r="L76" s="467">
        <v>8</v>
      </c>
      <c r="M76" s="468"/>
      <c r="N76" s="467"/>
      <c r="O76" s="468"/>
      <c r="P76" s="467"/>
      <c r="Q76" s="468"/>
      <c r="R76" s="102">
        <f t="shared" si="85"/>
        <v>3</v>
      </c>
      <c r="S76" s="103">
        <f t="shared" si="86"/>
        <v>0</v>
      </c>
      <c r="T76" s="113"/>
      <c r="U76" s="114"/>
      <c r="W76" s="106">
        <f t="shared" si="87"/>
        <v>33</v>
      </c>
      <c r="X76" s="107">
        <f t="shared" si="88"/>
        <v>18</v>
      </c>
      <c r="Y76" s="108">
        <f t="shared" si="89"/>
        <v>15</v>
      </c>
      <c r="AA76" s="115">
        <f t="shared" si="90"/>
        <v>11</v>
      </c>
      <c r="AB76" s="116">
        <f t="shared" si="91"/>
        <v>2</v>
      </c>
      <c r="AC76" s="115">
        <f t="shared" si="92"/>
        <v>11</v>
      </c>
      <c r="AD76" s="116">
        <f t="shared" si="93"/>
        <v>8</v>
      </c>
      <c r="AE76" s="115">
        <f t="shared" si="94"/>
        <v>11</v>
      </c>
      <c r="AF76" s="116">
        <f t="shared" si="95"/>
        <v>8</v>
      </c>
      <c r="AG76" s="115">
        <f t="shared" si="96"/>
        <v>0</v>
      </c>
      <c r="AH76" s="116">
        <f t="shared" si="97"/>
        <v>0</v>
      </c>
      <c r="AI76" s="115">
        <f t="shared" si="98"/>
        <v>0</v>
      </c>
      <c r="AJ76" s="116">
        <f t="shared" si="99"/>
        <v>0</v>
      </c>
      <c r="AL76" s="217">
        <f>IF(OR(ISBLANK(AL70),ISBLANK(AL72)),0,1)</f>
        <v>0</v>
      </c>
      <c r="AM76" s="437">
        <f t="shared" si="100"/>
        <v>0</v>
      </c>
      <c r="AN76" s="225">
        <f t="shared" si="101"/>
        <v>0</v>
      </c>
      <c r="AO76" s="437">
        <f t="shared" si="102"/>
        <v>0</v>
      </c>
      <c r="AP76" s="225">
        <f t="shared" si="103"/>
        <v>0</v>
      </c>
      <c r="AQ76" s="437">
        <f t="shared" si="104"/>
        <v>0</v>
      </c>
      <c r="AR76" s="225">
        <f t="shared" si="105"/>
        <v>0</v>
      </c>
    </row>
    <row r="77" spans="1:44" ht="16.5" outlineLevel="1" thickBot="1">
      <c r="A77" s="77"/>
      <c r="B77" s="361" t="s">
        <v>77</v>
      </c>
      <c r="C77" s="181"/>
      <c r="D77" s="117" t="str">
        <f>IF(D69&gt;"",D69,"")</f>
        <v>Wang Shenran</v>
      </c>
      <c r="E77" s="118" t="str">
        <f>IF(D72&gt;"",D72,"")</f>
        <v>Hellström Rasmus</v>
      </c>
      <c r="F77" s="94"/>
      <c r="G77" s="95"/>
      <c r="H77" s="472">
        <v>4</v>
      </c>
      <c r="I77" s="473"/>
      <c r="J77" s="472">
        <v>5</v>
      </c>
      <c r="K77" s="473"/>
      <c r="L77" s="472">
        <v>3</v>
      </c>
      <c r="M77" s="473"/>
      <c r="N77" s="472"/>
      <c r="O77" s="473"/>
      <c r="P77" s="472"/>
      <c r="Q77" s="473"/>
      <c r="R77" s="102">
        <f t="shared" si="85"/>
        <v>3</v>
      </c>
      <c r="S77" s="103">
        <f t="shared" si="86"/>
        <v>0</v>
      </c>
      <c r="T77" s="113"/>
      <c r="U77" s="114"/>
      <c r="W77" s="106">
        <f t="shared" si="87"/>
        <v>33</v>
      </c>
      <c r="X77" s="107">
        <f t="shared" si="88"/>
        <v>12</v>
      </c>
      <c r="Y77" s="108">
        <f t="shared" si="89"/>
        <v>21</v>
      </c>
      <c r="AA77" s="115">
        <f t="shared" si="90"/>
        <v>11</v>
      </c>
      <c r="AB77" s="116">
        <f t="shared" si="91"/>
        <v>4</v>
      </c>
      <c r="AC77" s="115">
        <f t="shared" si="92"/>
        <v>11</v>
      </c>
      <c r="AD77" s="116">
        <f t="shared" si="93"/>
        <v>5</v>
      </c>
      <c r="AE77" s="115">
        <f t="shared" si="94"/>
        <v>11</v>
      </c>
      <c r="AF77" s="116">
        <f t="shared" si="95"/>
        <v>3</v>
      </c>
      <c r="AG77" s="115">
        <f t="shared" si="96"/>
        <v>0</v>
      </c>
      <c r="AH77" s="116">
        <f t="shared" si="97"/>
        <v>0</v>
      </c>
      <c r="AI77" s="115">
        <f t="shared" si="98"/>
        <v>0</v>
      </c>
      <c r="AJ77" s="116">
        <f t="shared" si="99"/>
        <v>0</v>
      </c>
      <c r="AL77" s="217">
        <f>IF(OR(ISBLANK(AL69),ISBLANK(AL72)),0,1)</f>
        <v>0</v>
      </c>
      <c r="AM77" s="437">
        <f t="shared" si="100"/>
        <v>0</v>
      </c>
      <c r="AN77" s="225">
        <f t="shared" si="101"/>
        <v>0</v>
      </c>
      <c r="AO77" s="437">
        <f t="shared" si="102"/>
        <v>0</v>
      </c>
      <c r="AP77" s="225">
        <f t="shared" si="103"/>
        <v>0</v>
      </c>
      <c r="AQ77" s="437">
        <f t="shared" si="104"/>
        <v>0</v>
      </c>
      <c r="AR77" s="225">
        <f t="shared" si="105"/>
        <v>0</v>
      </c>
    </row>
    <row r="78" spans="1:44" ht="15.75" outlineLevel="1">
      <c r="A78" s="77"/>
      <c r="B78" s="361" t="s">
        <v>78</v>
      </c>
      <c r="C78" s="181"/>
      <c r="D78" s="99" t="str">
        <f>IF(D70&gt;"",D70,"")</f>
        <v>Leskinen Samu</v>
      </c>
      <c r="E78" s="111" t="str">
        <f>IF(D71&gt;"",D71,"")</f>
        <v>Luuk Mart</v>
      </c>
      <c r="F78" s="86"/>
      <c r="G78" s="101"/>
      <c r="H78" s="474">
        <v>10</v>
      </c>
      <c r="I78" s="475"/>
      <c r="J78" s="474">
        <v>7</v>
      </c>
      <c r="K78" s="475"/>
      <c r="L78" s="474">
        <v>9</v>
      </c>
      <c r="M78" s="475"/>
      <c r="N78" s="474"/>
      <c r="O78" s="475"/>
      <c r="P78" s="474"/>
      <c r="Q78" s="475"/>
      <c r="R78" s="102">
        <f t="shared" si="85"/>
        <v>3</v>
      </c>
      <c r="S78" s="103">
        <f t="shared" si="86"/>
        <v>0</v>
      </c>
      <c r="T78" s="113"/>
      <c r="U78" s="114"/>
      <c r="W78" s="106">
        <f t="shared" si="87"/>
        <v>34</v>
      </c>
      <c r="X78" s="107">
        <f t="shared" si="88"/>
        <v>26</v>
      </c>
      <c r="Y78" s="108">
        <f t="shared" si="89"/>
        <v>8</v>
      </c>
      <c r="AA78" s="115">
        <f t="shared" si="90"/>
        <v>12</v>
      </c>
      <c r="AB78" s="116">
        <f t="shared" si="91"/>
        <v>10</v>
      </c>
      <c r="AC78" s="115">
        <f t="shared" si="92"/>
        <v>11</v>
      </c>
      <c r="AD78" s="116">
        <f t="shared" si="93"/>
        <v>7</v>
      </c>
      <c r="AE78" s="115">
        <f t="shared" si="94"/>
        <v>11</v>
      </c>
      <c r="AF78" s="116">
        <f t="shared" si="95"/>
        <v>9</v>
      </c>
      <c r="AG78" s="115">
        <f t="shared" si="96"/>
        <v>0</v>
      </c>
      <c r="AH78" s="116">
        <f t="shared" si="97"/>
        <v>0</v>
      </c>
      <c r="AI78" s="115">
        <f t="shared" si="98"/>
        <v>0</v>
      </c>
      <c r="AJ78" s="116">
        <f t="shared" si="99"/>
        <v>0</v>
      </c>
      <c r="AL78" s="217">
        <f>IF(OR(ISBLANK(AL70),ISBLANK(AL71)),0,1)</f>
        <v>0</v>
      </c>
      <c r="AM78" s="437">
        <f t="shared" si="100"/>
        <v>0</v>
      </c>
      <c r="AN78" s="225">
        <f t="shared" si="101"/>
        <v>0</v>
      </c>
      <c r="AO78" s="437">
        <f t="shared" si="102"/>
        <v>0</v>
      </c>
      <c r="AP78" s="225">
        <f t="shared" si="103"/>
        <v>0</v>
      </c>
      <c r="AQ78" s="437">
        <f t="shared" si="104"/>
        <v>0</v>
      </c>
      <c r="AR78" s="225">
        <f t="shared" si="105"/>
        <v>0</v>
      </c>
    </row>
    <row r="79" spans="1:44" ht="15.75" outlineLevel="1">
      <c r="A79" s="77"/>
      <c r="B79" s="361" t="s">
        <v>79</v>
      </c>
      <c r="C79" s="181"/>
      <c r="D79" s="99" t="str">
        <f>IF(D69&gt;"",D69,"")</f>
        <v>Wang Shenran</v>
      </c>
      <c r="E79" s="111" t="str">
        <f>IF(D70&gt;"",D70,"")</f>
        <v>Leskinen Samu</v>
      </c>
      <c r="F79" s="112"/>
      <c r="G79" s="101"/>
      <c r="H79" s="467">
        <v>5</v>
      </c>
      <c r="I79" s="468"/>
      <c r="J79" s="467">
        <v>-9</v>
      </c>
      <c r="K79" s="468"/>
      <c r="L79" s="469">
        <v>10</v>
      </c>
      <c r="M79" s="468"/>
      <c r="N79" s="467">
        <v>4</v>
      </c>
      <c r="O79" s="468"/>
      <c r="P79" s="467"/>
      <c r="Q79" s="468"/>
      <c r="R79" s="102">
        <f t="shared" si="85"/>
        <v>3</v>
      </c>
      <c r="S79" s="103">
        <f t="shared" si="86"/>
        <v>1</v>
      </c>
      <c r="T79" s="113"/>
      <c r="U79" s="114"/>
      <c r="W79" s="106">
        <f t="shared" si="87"/>
        <v>43</v>
      </c>
      <c r="X79" s="107">
        <f t="shared" si="88"/>
        <v>30</v>
      </c>
      <c r="Y79" s="108">
        <f t="shared" si="89"/>
        <v>13</v>
      </c>
      <c r="AA79" s="115">
        <f t="shared" si="90"/>
        <v>11</v>
      </c>
      <c r="AB79" s="116">
        <f t="shared" si="91"/>
        <v>5</v>
      </c>
      <c r="AC79" s="115">
        <f t="shared" si="92"/>
        <v>9</v>
      </c>
      <c r="AD79" s="116">
        <f t="shared" si="93"/>
        <v>11</v>
      </c>
      <c r="AE79" s="115">
        <f t="shared" si="94"/>
        <v>12</v>
      </c>
      <c r="AF79" s="116">
        <f t="shared" si="95"/>
        <v>10</v>
      </c>
      <c r="AG79" s="115">
        <f t="shared" si="96"/>
        <v>11</v>
      </c>
      <c r="AH79" s="116">
        <f t="shared" si="97"/>
        <v>4</v>
      </c>
      <c r="AI79" s="115">
        <f t="shared" si="98"/>
        <v>0</v>
      </c>
      <c r="AJ79" s="116">
        <f t="shared" si="99"/>
        <v>0</v>
      </c>
      <c r="AL79" s="217">
        <f>IF(OR(ISBLANK(AL69),ISBLANK(AL70)),0,1)</f>
        <v>0</v>
      </c>
      <c r="AM79" s="437">
        <f t="shared" si="100"/>
        <v>0</v>
      </c>
      <c r="AN79" s="225">
        <f t="shared" si="101"/>
        <v>0</v>
      </c>
      <c r="AO79" s="437">
        <f t="shared" si="102"/>
        <v>0</v>
      </c>
      <c r="AP79" s="225">
        <f t="shared" si="103"/>
        <v>0</v>
      </c>
      <c r="AQ79" s="437">
        <f t="shared" si="104"/>
        <v>0</v>
      </c>
      <c r="AR79" s="225">
        <f t="shared" si="105"/>
        <v>0</v>
      </c>
    </row>
    <row r="80" spans="1:44" ht="16.5" outlineLevel="1" thickBot="1">
      <c r="A80" s="77"/>
      <c r="B80" s="362" t="s">
        <v>80</v>
      </c>
      <c r="C80" s="182"/>
      <c r="D80" s="119" t="str">
        <f>IF(D71&gt;"",D71,"")</f>
        <v>Luuk Mart</v>
      </c>
      <c r="E80" s="120" t="str">
        <f>IF(D72&gt;"",D72,"")</f>
        <v>Hellström Rasmus</v>
      </c>
      <c r="F80" s="121"/>
      <c r="G80" s="122"/>
      <c r="H80" s="470">
        <v>6</v>
      </c>
      <c r="I80" s="471"/>
      <c r="J80" s="470">
        <v>8</v>
      </c>
      <c r="K80" s="471"/>
      <c r="L80" s="470">
        <v>-9</v>
      </c>
      <c r="M80" s="471"/>
      <c r="N80" s="470">
        <v>9</v>
      </c>
      <c r="O80" s="471"/>
      <c r="P80" s="470"/>
      <c r="Q80" s="471"/>
      <c r="R80" s="123">
        <f t="shared" si="85"/>
        <v>3</v>
      </c>
      <c r="S80" s="124">
        <f t="shared" si="86"/>
        <v>1</v>
      </c>
      <c r="T80" s="125"/>
      <c r="U80" s="126"/>
      <c r="W80" s="106">
        <f t="shared" si="87"/>
        <v>42</v>
      </c>
      <c r="X80" s="107">
        <f t="shared" si="88"/>
        <v>34</v>
      </c>
      <c r="Y80" s="108">
        <f t="shared" si="89"/>
        <v>8</v>
      </c>
      <c r="AA80" s="127">
        <f t="shared" si="90"/>
        <v>11</v>
      </c>
      <c r="AB80" s="128">
        <f t="shared" si="91"/>
        <v>6</v>
      </c>
      <c r="AC80" s="127">
        <f t="shared" si="92"/>
        <v>11</v>
      </c>
      <c r="AD80" s="128">
        <f t="shared" si="93"/>
        <v>8</v>
      </c>
      <c r="AE80" s="127">
        <f t="shared" si="94"/>
        <v>9</v>
      </c>
      <c r="AF80" s="128">
        <f t="shared" si="95"/>
        <v>11</v>
      </c>
      <c r="AG80" s="127">
        <f t="shared" si="96"/>
        <v>11</v>
      </c>
      <c r="AH80" s="128">
        <f t="shared" si="97"/>
        <v>9</v>
      </c>
      <c r="AI80" s="127">
        <f t="shared" si="98"/>
        <v>0</v>
      </c>
      <c r="AJ80" s="128">
        <f t="shared" si="99"/>
        <v>0</v>
      </c>
      <c r="AL80" s="435">
        <f>IF(OR(ISBLANK(AL71),ISBLANK(AL72)),0,1)</f>
        <v>0</v>
      </c>
      <c r="AM80" s="438">
        <f t="shared" si="100"/>
        <v>0</v>
      </c>
      <c r="AN80" s="277">
        <f t="shared" si="101"/>
        <v>0</v>
      </c>
      <c r="AO80" s="438">
        <f t="shared" si="102"/>
        <v>0</v>
      </c>
      <c r="AP80" s="277">
        <f t="shared" si="103"/>
        <v>0</v>
      </c>
      <c r="AQ80" s="438">
        <f t="shared" si="104"/>
        <v>0</v>
      </c>
      <c r="AR80" s="277">
        <f t="shared" si="105"/>
        <v>0</v>
      </c>
    </row>
    <row r="81" ht="16.5" thickBot="1" thickTop="1"/>
    <row r="82" spans="2:21" ht="16.5" thickTop="1">
      <c r="B82" s="1"/>
      <c r="C82" s="179"/>
      <c r="D82" s="2" t="s">
        <v>126</v>
      </c>
      <c r="E82" s="3"/>
      <c r="F82" s="3"/>
      <c r="G82" s="3"/>
      <c r="H82" s="4"/>
      <c r="I82" s="3"/>
      <c r="J82" s="5" t="s">
        <v>0</v>
      </c>
      <c r="K82" s="6"/>
      <c r="L82" s="492" t="s">
        <v>31</v>
      </c>
      <c r="M82" s="493"/>
      <c r="N82" s="493"/>
      <c r="O82" s="494"/>
      <c r="P82" s="495" t="s">
        <v>2</v>
      </c>
      <c r="Q82" s="496"/>
      <c r="R82" s="496"/>
      <c r="S82" s="497">
        <v>6</v>
      </c>
      <c r="T82" s="498"/>
      <c r="U82" s="499"/>
    </row>
    <row r="83" spans="2:46" ht="16.5" thickBot="1">
      <c r="B83" s="7"/>
      <c r="C83" s="180"/>
      <c r="D83" s="8" t="s">
        <v>3</v>
      </c>
      <c r="E83" s="9" t="s">
        <v>4</v>
      </c>
      <c r="F83" s="500">
        <v>13</v>
      </c>
      <c r="G83" s="501"/>
      <c r="H83" s="502"/>
      <c r="I83" s="503" t="s">
        <v>5</v>
      </c>
      <c r="J83" s="504"/>
      <c r="K83" s="504"/>
      <c r="L83" s="505">
        <v>41342</v>
      </c>
      <c r="M83" s="505"/>
      <c r="N83" s="505"/>
      <c r="O83" s="506"/>
      <c r="P83" s="10" t="s">
        <v>6</v>
      </c>
      <c r="Q83" s="194"/>
      <c r="R83" s="194"/>
      <c r="S83" s="507">
        <v>0.5833333333333334</v>
      </c>
      <c r="T83" s="508"/>
      <c r="U83" s="509"/>
      <c r="AM83" s="510" t="s">
        <v>389</v>
      </c>
      <c r="AN83" s="511"/>
      <c r="AO83" s="396"/>
      <c r="AP83" s="396"/>
      <c r="AQ83" s="396"/>
      <c r="AR83" s="396"/>
      <c r="AS83" s="413" t="s">
        <v>390</v>
      </c>
      <c r="AT83" s="413" t="s">
        <v>391</v>
      </c>
    </row>
    <row r="84" spans="2:46" ht="16.5" thickTop="1">
      <c r="B84" s="12"/>
      <c r="C84" s="184" t="s">
        <v>145</v>
      </c>
      <c r="D84" s="13" t="s">
        <v>7</v>
      </c>
      <c r="E84" s="14" t="s">
        <v>8</v>
      </c>
      <c r="F84" s="488" t="s">
        <v>9</v>
      </c>
      <c r="G84" s="489"/>
      <c r="H84" s="488" t="s">
        <v>10</v>
      </c>
      <c r="I84" s="489"/>
      <c r="J84" s="488" t="s">
        <v>11</v>
      </c>
      <c r="K84" s="489"/>
      <c r="L84" s="488" t="s">
        <v>12</v>
      </c>
      <c r="M84" s="489"/>
      <c r="N84" s="488"/>
      <c r="O84" s="489"/>
      <c r="P84" s="15" t="s">
        <v>13</v>
      </c>
      <c r="Q84" s="16" t="s">
        <v>14</v>
      </c>
      <c r="R84" s="17" t="s">
        <v>15</v>
      </c>
      <c r="S84" s="18"/>
      <c r="T84" s="490" t="s">
        <v>16</v>
      </c>
      <c r="U84" s="491"/>
      <c r="W84" s="78" t="s">
        <v>64</v>
      </c>
      <c r="X84" s="79"/>
      <c r="Y84" s="80" t="s">
        <v>65</v>
      </c>
      <c r="AL84" s="414" t="s">
        <v>392</v>
      </c>
      <c r="AM84" s="415" t="s">
        <v>393</v>
      </c>
      <c r="AN84" s="415" t="s">
        <v>394</v>
      </c>
      <c r="AO84" s="416" t="s">
        <v>395</v>
      </c>
      <c r="AP84" s="418" t="s">
        <v>396</v>
      </c>
      <c r="AQ84" s="417" t="s">
        <v>397</v>
      </c>
      <c r="AR84" s="418" t="s">
        <v>398</v>
      </c>
      <c r="AS84" s="414" t="s">
        <v>399</v>
      </c>
      <c r="AT84" s="419" t="s">
        <v>400</v>
      </c>
    </row>
    <row r="85" spans="2:46" ht="15">
      <c r="B85" s="19" t="s">
        <v>9</v>
      </c>
      <c r="C85" s="185">
        <v>1524</v>
      </c>
      <c r="D85" s="20" t="s">
        <v>279</v>
      </c>
      <c r="E85" s="21" t="s">
        <v>24</v>
      </c>
      <c r="F85" s="22"/>
      <c r="G85" s="23"/>
      <c r="H85" s="24">
        <f>+R95</f>
        <v>3</v>
      </c>
      <c r="I85" s="25">
        <f>+S95</f>
        <v>2</v>
      </c>
      <c r="J85" s="24">
        <f>R91</f>
        <v>3</v>
      </c>
      <c r="K85" s="25">
        <f>S91</f>
        <v>0</v>
      </c>
      <c r="L85" s="24">
        <f>R93</f>
        <v>3</v>
      </c>
      <c r="M85" s="25">
        <f>S93</f>
        <v>0</v>
      </c>
      <c r="N85" s="24"/>
      <c r="O85" s="25"/>
      <c r="P85" s="26">
        <f>IF(SUM(F85:O85)=0,"",COUNTIF(G85:G88,"3"))</f>
        <v>3</v>
      </c>
      <c r="Q85" s="27">
        <f>IF(SUM(G85:P85)=0,"",COUNTIF(F85:F88,"3"))</f>
        <v>0</v>
      </c>
      <c r="R85" s="28">
        <f>IF(SUM(F85:O85)=0,"",SUM(G85:G88))</f>
        <v>9</v>
      </c>
      <c r="S85" s="29">
        <f>IF(SUM(F85:O85)=0,"",SUM(F85:F88))</f>
        <v>2</v>
      </c>
      <c r="T85" s="555">
        <v>1</v>
      </c>
      <c r="U85" s="556"/>
      <c r="W85" s="81">
        <f>+W91+W93+W95</f>
        <v>117</v>
      </c>
      <c r="X85" s="82">
        <f>+X91+X93+X95</f>
        <v>64</v>
      </c>
      <c r="Y85" s="83">
        <f>+W85-X85</f>
        <v>53</v>
      </c>
      <c r="AL85" s="431"/>
      <c r="AM85" s="47">
        <f aca="true" t="shared" si="106" ref="AM85:AR85">AM91+AM93+AM95</f>
        <v>0</v>
      </c>
      <c r="AN85" s="47">
        <f t="shared" si="106"/>
        <v>0</v>
      </c>
      <c r="AO85" s="420">
        <f t="shared" si="106"/>
        <v>0</v>
      </c>
      <c r="AP85" s="422">
        <f t="shared" si="106"/>
        <v>0</v>
      </c>
      <c r="AQ85" s="421">
        <f t="shared" si="106"/>
        <v>0</v>
      </c>
      <c r="AR85" s="422">
        <f t="shared" si="106"/>
        <v>0</v>
      </c>
      <c r="AS85" s="423" t="e">
        <f>AO85/AP85</f>
        <v>#DIV/0!</v>
      </c>
      <c r="AT85" s="424" t="e">
        <f>AQ85/AR85</f>
        <v>#DIV/0!</v>
      </c>
    </row>
    <row r="86" spans="2:46" ht="15">
      <c r="B86" s="30" t="s">
        <v>10</v>
      </c>
      <c r="C86" s="185">
        <v>1340</v>
      </c>
      <c r="D86" s="20" t="s">
        <v>291</v>
      </c>
      <c r="E86" s="31" t="s">
        <v>26</v>
      </c>
      <c r="F86" s="32">
        <f>+S95</f>
        <v>2</v>
      </c>
      <c r="G86" s="33">
        <f>+R95</f>
        <v>3</v>
      </c>
      <c r="H86" s="34"/>
      <c r="I86" s="35"/>
      <c r="J86" s="32">
        <f>R94</f>
        <v>3</v>
      </c>
      <c r="K86" s="33">
        <f>S94</f>
        <v>0</v>
      </c>
      <c r="L86" s="32">
        <f>R92</f>
        <v>3</v>
      </c>
      <c r="M86" s="33">
        <f>S92</f>
        <v>0</v>
      </c>
      <c r="N86" s="32"/>
      <c r="O86" s="33"/>
      <c r="P86" s="26">
        <f>IF(SUM(F86:O86)=0,"",COUNTIF(I85:I88,"3"))</f>
        <v>2</v>
      </c>
      <c r="Q86" s="27">
        <f>IF(SUM(G86:P86)=0,"",COUNTIF(H85:H88,"3"))</f>
        <v>1</v>
      </c>
      <c r="R86" s="28">
        <f>IF(SUM(F86:O86)=0,"",SUM(I85:I88))</f>
        <v>8</v>
      </c>
      <c r="S86" s="29">
        <f>IF(SUM(F86:O86)=0,"",SUM(H85:H88))</f>
        <v>3</v>
      </c>
      <c r="T86" s="555">
        <v>2</v>
      </c>
      <c r="U86" s="556"/>
      <c r="W86" s="81">
        <f>+W92+W94+X95</f>
        <v>106</v>
      </c>
      <c r="X86" s="82">
        <f>+X92+X94+W95</f>
        <v>86</v>
      </c>
      <c r="Y86" s="83">
        <f>+W86-X86</f>
        <v>20</v>
      </c>
      <c r="AL86" s="432"/>
      <c r="AM86" s="47">
        <f>AM92+AM94+AN95</f>
        <v>0</v>
      </c>
      <c r="AN86" s="47">
        <f>AN92+AN94+AM95</f>
        <v>0</v>
      </c>
      <c r="AO86" s="420">
        <f>AO92+AO94+AP95</f>
        <v>0</v>
      </c>
      <c r="AP86" s="422">
        <f>AP92+AP94+AO95</f>
        <v>0</v>
      </c>
      <c r="AQ86" s="421">
        <f>AQ92+AQ94+AR95</f>
        <v>0</v>
      </c>
      <c r="AR86" s="422">
        <f>AR92+AR94+AQ95</f>
        <v>0</v>
      </c>
      <c r="AS86" s="423" t="e">
        <f>AO86/AP86</f>
        <v>#DIV/0!</v>
      </c>
      <c r="AT86" s="424" t="e">
        <f>AQ86/AR86</f>
        <v>#DIV/0!</v>
      </c>
    </row>
    <row r="87" spans="2:46" ht="15">
      <c r="B87" s="30" t="s">
        <v>11</v>
      </c>
      <c r="C87" s="185">
        <v>1186</v>
      </c>
      <c r="D87" s="20" t="s">
        <v>322</v>
      </c>
      <c r="E87" s="31" t="s">
        <v>33</v>
      </c>
      <c r="F87" s="32">
        <f>+S91</f>
        <v>0</v>
      </c>
      <c r="G87" s="33">
        <f>+R91</f>
        <v>3</v>
      </c>
      <c r="H87" s="32">
        <f>S94</f>
        <v>0</v>
      </c>
      <c r="I87" s="33">
        <f>R94</f>
        <v>3</v>
      </c>
      <c r="J87" s="34"/>
      <c r="K87" s="35"/>
      <c r="L87" s="32">
        <f>R96</f>
        <v>3</v>
      </c>
      <c r="M87" s="33">
        <f>S96</f>
        <v>0</v>
      </c>
      <c r="N87" s="32"/>
      <c r="O87" s="33"/>
      <c r="P87" s="26">
        <f>IF(SUM(F87:O87)=0,"",COUNTIF(K85:K88,"3"))</f>
        <v>1</v>
      </c>
      <c r="Q87" s="27">
        <f>IF(SUM(G87:P87)=0,"",COUNTIF(J85:J88,"3"))</f>
        <v>2</v>
      </c>
      <c r="R87" s="28">
        <f>IF(SUM(F87:O87)=0,"",SUM(K85:K88))</f>
        <v>3</v>
      </c>
      <c r="S87" s="29">
        <f>IF(SUM(F87:O87)=0,"",SUM(J85:J88))</f>
        <v>6</v>
      </c>
      <c r="T87" s="555">
        <v>3</v>
      </c>
      <c r="U87" s="556"/>
      <c r="W87" s="81">
        <f>+X91+X94+W96</f>
        <v>64</v>
      </c>
      <c r="X87" s="82">
        <f>+W91+W94+X96</f>
        <v>82</v>
      </c>
      <c r="Y87" s="83">
        <f>+W87-X87</f>
        <v>-18</v>
      </c>
      <c r="AL87" s="432"/>
      <c r="AM87" s="47">
        <f>AN91+AN94+AM96</f>
        <v>0</v>
      </c>
      <c r="AN87" s="47">
        <f>AM91+AM94+AN96</f>
        <v>0</v>
      </c>
      <c r="AO87" s="420">
        <f>AP91+AP94+AO96</f>
        <v>0</v>
      </c>
      <c r="AP87" s="422">
        <f>AO91+AO94+AP96</f>
        <v>0</v>
      </c>
      <c r="AQ87" s="421">
        <f>AR91+AR94+AQ96</f>
        <v>0</v>
      </c>
      <c r="AR87" s="422">
        <f>AQ91+AQ94+AR96</f>
        <v>0</v>
      </c>
      <c r="AS87" s="423" t="e">
        <f>AO87/AP87</f>
        <v>#DIV/0!</v>
      </c>
      <c r="AT87" s="424" t="e">
        <f>AQ87/AR87</f>
        <v>#DIV/0!</v>
      </c>
    </row>
    <row r="88" spans="2:46" ht="15.75" thickBot="1">
      <c r="B88" s="36" t="s">
        <v>12</v>
      </c>
      <c r="C88" s="186">
        <v>999</v>
      </c>
      <c r="D88" s="37" t="s">
        <v>292</v>
      </c>
      <c r="E88" s="38" t="s">
        <v>3</v>
      </c>
      <c r="F88" s="39">
        <f>S93</f>
        <v>0</v>
      </c>
      <c r="G88" s="40">
        <f>R93</f>
        <v>3</v>
      </c>
      <c r="H88" s="39">
        <f>S92</f>
        <v>0</v>
      </c>
      <c r="I88" s="40">
        <f>R92</f>
        <v>3</v>
      </c>
      <c r="J88" s="39">
        <f>S96</f>
        <v>0</v>
      </c>
      <c r="K88" s="40">
        <f>R96</f>
        <v>3</v>
      </c>
      <c r="L88" s="41"/>
      <c r="M88" s="42"/>
      <c r="N88" s="39"/>
      <c r="O88" s="40"/>
      <c r="P88" s="43">
        <f>IF(SUM(F88:O88)=0,"",COUNTIF(M85:M88,"3"))</f>
        <v>0</v>
      </c>
      <c r="Q88" s="44">
        <f>IF(SUM(G88:P88)=0,"",COUNTIF(L85:L88,"3"))</f>
        <v>3</v>
      </c>
      <c r="R88" s="45">
        <f>IF(SUM(F88:O89)=0,"",SUM(M85:M88))</f>
        <v>0</v>
      </c>
      <c r="S88" s="46">
        <f>IF(SUM(F88:O88)=0,"",SUM(L85:L88))</f>
        <v>9</v>
      </c>
      <c r="T88" s="557">
        <v>4</v>
      </c>
      <c r="U88" s="558"/>
      <c r="W88" s="81">
        <f>+X92+X93+X96</f>
        <v>44</v>
      </c>
      <c r="X88" s="82">
        <f>+W92+W93+W96</f>
        <v>99</v>
      </c>
      <c r="Y88" s="83">
        <f>+W88-X88</f>
        <v>-55</v>
      </c>
      <c r="AL88" s="433"/>
      <c r="AM88" s="425">
        <f>AN92+AN93+AN96</f>
        <v>0</v>
      </c>
      <c r="AN88" s="425">
        <f>AM92+AM93+AM96</f>
        <v>0</v>
      </c>
      <c r="AO88" s="426">
        <f>AP92+AP93+AP96</f>
        <v>0</v>
      </c>
      <c r="AP88" s="428">
        <f>AO92+AO93+AO96</f>
        <v>0</v>
      </c>
      <c r="AQ88" s="427">
        <f>AR92+AR93+AR96</f>
        <v>0</v>
      </c>
      <c r="AR88" s="428">
        <f>AQ92+AQ93+AQ96</f>
        <v>0</v>
      </c>
      <c r="AS88" s="429" t="e">
        <f>AO88/AP88</f>
        <v>#DIV/0!</v>
      </c>
      <c r="AT88" s="430" t="e">
        <f>AQ88/AR88</f>
        <v>#DIV/0!</v>
      </c>
    </row>
    <row r="89" spans="1:26" ht="16.5" outlineLevel="1" thickTop="1">
      <c r="A89" s="77"/>
      <c r="B89" s="84"/>
      <c r="C89" s="132"/>
      <c r="D89" s="85" t="s">
        <v>66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7"/>
      <c r="U89" s="88"/>
      <c r="W89" s="89"/>
      <c r="X89" s="90" t="s">
        <v>67</v>
      </c>
      <c r="Y89" s="91">
        <f>SUM(Y85:Y88)</f>
        <v>0</v>
      </c>
      <c r="Z89" s="90" t="str">
        <f>IF(Y89=0,"OK","Virhe")</f>
        <v>OK</v>
      </c>
    </row>
    <row r="90" spans="1:25" ht="16.5" outlineLevel="1" thickBot="1">
      <c r="A90" s="77"/>
      <c r="B90" s="92"/>
      <c r="C90" s="359"/>
      <c r="D90" s="93" t="s">
        <v>68</v>
      </c>
      <c r="E90" s="94"/>
      <c r="F90" s="94"/>
      <c r="G90" s="95"/>
      <c r="H90" s="483" t="s">
        <v>69</v>
      </c>
      <c r="I90" s="484"/>
      <c r="J90" s="485" t="s">
        <v>70</v>
      </c>
      <c r="K90" s="484"/>
      <c r="L90" s="485" t="s">
        <v>71</v>
      </c>
      <c r="M90" s="484"/>
      <c r="N90" s="485" t="s">
        <v>72</v>
      </c>
      <c r="O90" s="484"/>
      <c r="P90" s="485" t="s">
        <v>73</v>
      </c>
      <c r="Q90" s="484"/>
      <c r="R90" s="486" t="s">
        <v>74</v>
      </c>
      <c r="S90" s="487"/>
      <c r="U90" s="96"/>
      <c r="W90" s="97" t="s">
        <v>64</v>
      </c>
      <c r="X90" s="98"/>
      <c r="Y90" s="80" t="s">
        <v>65</v>
      </c>
    </row>
    <row r="91" spans="1:44" ht="15.75" outlineLevel="1">
      <c r="A91" s="77"/>
      <c r="B91" s="360" t="s">
        <v>75</v>
      </c>
      <c r="C91" s="181"/>
      <c r="D91" s="99" t="str">
        <f>IF(D85&gt;"",D85,"")</f>
        <v>Salakari Eemil</v>
      </c>
      <c r="E91" s="100" t="str">
        <f>IF(D87&gt;"",D87,"")</f>
        <v>Mustonen Nicolas</v>
      </c>
      <c r="F91" s="86"/>
      <c r="G91" s="101"/>
      <c r="H91" s="476">
        <v>2</v>
      </c>
      <c r="I91" s="477"/>
      <c r="J91" s="474">
        <v>5</v>
      </c>
      <c r="K91" s="475"/>
      <c r="L91" s="474">
        <v>5</v>
      </c>
      <c r="M91" s="475"/>
      <c r="N91" s="474"/>
      <c r="O91" s="475"/>
      <c r="P91" s="478"/>
      <c r="Q91" s="475"/>
      <c r="R91" s="102">
        <f aca="true" t="shared" si="107" ref="R91:R96">IF(COUNT(H91:P91)=0,"",COUNTIF(H91:P91,"&gt;=0"))</f>
        <v>3</v>
      </c>
      <c r="S91" s="103">
        <f aca="true" t="shared" si="108" ref="S91:S96">IF(COUNT(H91:P91)=0,"",(IF(LEFT(H91,1)="-",1,0)+IF(LEFT(J91,1)="-",1,0)+IF(LEFT(L91,1)="-",1,0)+IF(LEFT(N91,1)="-",1,0)+IF(LEFT(P91,1)="-",1,0)))</f>
        <v>0</v>
      </c>
      <c r="T91" s="104"/>
      <c r="U91" s="105"/>
      <c r="W91" s="106">
        <f aca="true" t="shared" si="109" ref="W91:W96">+AA91+AC91+AE91+AG91+AI91</f>
        <v>33</v>
      </c>
      <c r="X91" s="107">
        <f aca="true" t="shared" si="110" ref="X91:X96">+AB91+AD91+AF91+AH91+AJ91</f>
        <v>12</v>
      </c>
      <c r="Y91" s="108">
        <f aca="true" t="shared" si="111" ref="Y91:Y96">+W91-X91</f>
        <v>21</v>
      </c>
      <c r="AA91" s="109">
        <f aca="true" t="shared" si="112" ref="AA91:AA96">IF(H91="",0,IF(LEFT(H91,1)="-",ABS(H91),(IF(H91&gt;9,H91+2,11))))</f>
        <v>11</v>
      </c>
      <c r="AB91" s="110">
        <f aca="true" t="shared" si="113" ref="AB91:AB96">IF(H91="",0,IF(LEFT(H91,1)="-",(IF(ABS(H91)&gt;9,(ABS(H91)+2),11)),H91))</f>
        <v>2</v>
      </c>
      <c r="AC91" s="109">
        <f aca="true" t="shared" si="114" ref="AC91:AC96">IF(J91="",0,IF(LEFT(J91,1)="-",ABS(J91),(IF(J91&gt;9,J91+2,11))))</f>
        <v>11</v>
      </c>
      <c r="AD91" s="110">
        <f aca="true" t="shared" si="115" ref="AD91:AD96">IF(J91="",0,IF(LEFT(J91,1)="-",(IF(ABS(J91)&gt;9,(ABS(J91)+2),11)),J91))</f>
        <v>5</v>
      </c>
      <c r="AE91" s="109">
        <f aca="true" t="shared" si="116" ref="AE91:AE96">IF(L91="",0,IF(LEFT(L91,1)="-",ABS(L91),(IF(L91&gt;9,L91+2,11))))</f>
        <v>11</v>
      </c>
      <c r="AF91" s="110">
        <f aca="true" t="shared" si="117" ref="AF91:AF96">IF(L91="",0,IF(LEFT(L91,1)="-",(IF(ABS(L91)&gt;9,(ABS(L91)+2),11)),L91))</f>
        <v>5</v>
      </c>
      <c r="AG91" s="109">
        <f aca="true" t="shared" si="118" ref="AG91:AG96">IF(N91="",0,IF(LEFT(N91,1)="-",ABS(N91),(IF(N91&gt;9,N91+2,11))))</f>
        <v>0</v>
      </c>
      <c r="AH91" s="110">
        <f aca="true" t="shared" si="119" ref="AH91:AH96">IF(N91="",0,IF(LEFT(N91,1)="-",(IF(ABS(N91)&gt;9,(ABS(N91)+2),11)),N91))</f>
        <v>0</v>
      </c>
      <c r="AI91" s="109">
        <f aca="true" t="shared" si="120" ref="AI91:AI96">IF(P91="",0,IF(LEFT(P91,1)="-",ABS(P91),(IF(P91&gt;9,P91+2,11))))</f>
        <v>0</v>
      </c>
      <c r="AJ91" s="110">
        <f aca="true" t="shared" si="121" ref="AJ91:AJ96">IF(P91="",0,IF(LEFT(P91,1)="-",(IF(ABS(P91)&gt;9,(ABS(P91)+2),11)),P91))</f>
        <v>0</v>
      </c>
      <c r="AL91" s="434">
        <f>IF(OR(ISBLANK(AL85),ISBLANK(AL87)),0,1)</f>
        <v>0</v>
      </c>
      <c r="AM91" s="436">
        <f aca="true" t="shared" si="122" ref="AM91:AM96">IF(AO91=3,1,0)</f>
        <v>0</v>
      </c>
      <c r="AN91" s="211">
        <f aca="true" t="shared" si="123" ref="AN91:AN96">IF(AP91=3,1,0)</f>
        <v>0</v>
      </c>
      <c r="AO91" s="436">
        <f aca="true" t="shared" si="124" ref="AO91:AO96">IF($AL91=1,$AL91*R91,0)</f>
        <v>0</v>
      </c>
      <c r="AP91" s="211">
        <f aca="true" t="shared" si="125" ref="AP91:AP96">IF($AL91=1,$AL91*S91,0)</f>
        <v>0</v>
      </c>
      <c r="AQ91" s="436">
        <f aca="true" t="shared" si="126" ref="AQ91:AQ96">$AL91*W91</f>
        <v>0</v>
      </c>
      <c r="AR91" s="211">
        <f aca="true" t="shared" si="127" ref="AR91:AR96">$AL91*X91</f>
        <v>0</v>
      </c>
    </row>
    <row r="92" spans="1:44" ht="15.75" outlineLevel="1">
      <c r="A92" s="77"/>
      <c r="B92" s="361" t="s">
        <v>76</v>
      </c>
      <c r="C92" s="181"/>
      <c r="D92" s="99" t="str">
        <f>IF(D86&gt;"",D86,"")</f>
        <v>Laaksonen Samu</v>
      </c>
      <c r="E92" s="111" t="str">
        <f>IF(D88&gt;"",D88,"")</f>
        <v>Holmberg Erik</v>
      </c>
      <c r="F92" s="112"/>
      <c r="G92" s="101"/>
      <c r="H92" s="467">
        <v>8</v>
      </c>
      <c r="I92" s="468"/>
      <c r="J92" s="467">
        <v>6</v>
      </c>
      <c r="K92" s="468"/>
      <c r="L92" s="467">
        <v>2</v>
      </c>
      <c r="M92" s="468"/>
      <c r="N92" s="467"/>
      <c r="O92" s="468"/>
      <c r="P92" s="467"/>
      <c r="Q92" s="468"/>
      <c r="R92" s="102">
        <f t="shared" si="107"/>
        <v>3</v>
      </c>
      <c r="S92" s="103">
        <f t="shared" si="108"/>
        <v>0</v>
      </c>
      <c r="T92" s="113"/>
      <c r="U92" s="114"/>
      <c r="W92" s="106">
        <f t="shared" si="109"/>
        <v>33</v>
      </c>
      <c r="X92" s="107">
        <f t="shared" si="110"/>
        <v>16</v>
      </c>
      <c r="Y92" s="108">
        <f t="shared" si="111"/>
        <v>17</v>
      </c>
      <c r="AA92" s="115">
        <f t="shared" si="112"/>
        <v>11</v>
      </c>
      <c r="AB92" s="116">
        <f t="shared" si="113"/>
        <v>8</v>
      </c>
      <c r="AC92" s="115">
        <f t="shared" si="114"/>
        <v>11</v>
      </c>
      <c r="AD92" s="116">
        <f t="shared" si="115"/>
        <v>6</v>
      </c>
      <c r="AE92" s="115">
        <f t="shared" si="116"/>
        <v>11</v>
      </c>
      <c r="AF92" s="116">
        <f t="shared" si="117"/>
        <v>2</v>
      </c>
      <c r="AG92" s="115">
        <f t="shared" si="118"/>
        <v>0</v>
      </c>
      <c r="AH92" s="116">
        <f t="shared" si="119"/>
        <v>0</v>
      </c>
      <c r="AI92" s="115">
        <f t="shared" si="120"/>
        <v>0</v>
      </c>
      <c r="AJ92" s="116">
        <f t="shared" si="121"/>
        <v>0</v>
      </c>
      <c r="AL92" s="217">
        <f>IF(OR(ISBLANK(AL86),ISBLANK(AL88)),0,1)</f>
        <v>0</v>
      </c>
      <c r="AM92" s="437">
        <f t="shared" si="122"/>
        <v>0</v>
      </c>
      <c r="AN92" s="225">
        <f t="shared" si="123"/>
        <v>0</v>
      </c>
      <c r="AO92" s="437">
        <f t="shared" si="124"/>
        <v>0</v>
      </c>
      <c r="AP92" s="225">
        <f t="shared" si="125"/>
        <v>0</v>
      </c>
      <c r="AQ92" s="437">
        <f t="shared" si="126"/>
        <v>0</v>
      </c>
      <c r="AR92" s="225">
        <f t="shared" si="127"/>
        <v>0</v>
      </c>
    </row>
    <row r="93" spans="1:44" ht="16.5" outlineLevel="1" thickBot="1">
      <c r="A93" s="77"/>
      <c r="B93" s="361" t="s">
        <v>77</v>
      </c>
      <c r="C93" s="181"/>
      <c r="D93" s="117" t="str">
        <f>IF(D85&gt;"",D85,"")</f>
        <v>Salakari Eemil</v>
      </c>
      <c r="E93" s="118" t="str">
        <f>IF(D88&gt;"",D88,"")</f>
        <v>Holmberg Erik</v>
      </c>
      <c r="F93" s="94"/>
      <c r="G93" s="95"/>
      <c r="H93" s="472">
        <v>2</v>
      </c>
      <c r="I93" s="473"/>
      <c r="J93" s="472">
        <v>4</v>
      </c>
      <c r="K93" s="473"/>
      <c r="L93" s="472">
        <v>6</v>
      </c>
      <c r="M93" s="473"/>
      <c r="N93" s="472"/>
      <c r="O93" s="473"/>
      <c r="P93" s="472"/>
      <c r="Q93" s="473"/>
      <c r="R93" s="102">
        <f t="shared" si="107"/>
        <v>3</v>
      </c>
      <c r="S93" s="103">
        <f t="shared" si="108"/>
        <v>0</v>
      </c>
      <c r="T93" s="113"/>
      <c r="U93" s="114"/>
      <c r="W93" s="106">
        <f t="shared" si="109"/>
        <v>33</v>
      </c>
      <c r="X93" s="107">
        <f t="shared" si="110"/>
        <v>12</v>
      </c>
      <c r="Y93" s="108">
        <f t="shared" si="111"/>
        <v>21</v>
      </c>
      <c r="AA93" s="115">
        <f t="shared" si="112"/>
        <v>11</v>
      </c>
      <c r="AB93" s="116">
        <f t="shared" si="113"/>
        <v>2</v>
      </c>
      <c r="AC93" s="115">
        <f t="shared" si="114"/>
        <v>11</v>
      </c>
      <c r="AD93" s="116">
        <f t="shared" si="115"/>
        <v>4</v>
      </c>
      <c r="AE93" s="115">
        <f t="shared" si="116"/>
        <v>11</v>
      </c>
      <c r="AF93" s="116">
        <f t="shared" si="117"/>
        <v>6</v>
      </c>
      <c r="AG93" s="115">
        <f t="shared" si="118"/>
        <v>0</v>
      </c>
      <c r="AH93" s="116">
        <f t="shared" si="119"/>
        <v>0</v>
      </c>
      <c r="AI93" s="115">
        <f t="shared" si="120"/>
        <v>0</v>
      </c>
      <c r="AJ93" s="116">
        <f t="shared" si="121"/>
        <v>0</v>
      </c>
      <c r="AL93" s="217">
        <f>IF(OR(ISBLANK(AL85),ISBLANK(AL88)),0,1)</f>
        <v>0</v>
      </c>
      <c r="AM93" s="437">
        <f t="shared" si="122"/>
        <v>0</v>
      </c>
      <c r="AN93" s="225">
        <f t="shared" si="123"/>
        <v>0</v>
      </c>
      <c r="AO93" s="437">
        <f t="shared" si="124"/>
        <v>0</v>
      </c>
      <c r="AP93" s="225">
        <f t="shared" si="125"/>
        <v>0</v>
      </c>
      <c r="AQ93" s="437">
        <f t="shared" si="126"/>
        <v>0</v>
      </c>
      <c r="AR93" s="225">
        <f t="shared" si="127"/>
        <v>0</v>
      </c>
    </row>
    <row r="94" spans="1:44" ht="15.75" outlineLevel="1">
      <c r="A94" s="77"/>
      <c r="B94" s="361" t="s">
        <v>78</v>
      </c>
      <c r="C94" s="181"/>
      <c r="D94" s="99" t="str">
        <f>IF(D86&gt;"",D86,"")</f>
        <v>Laaksonen Samu</v>
      </c>
      <c r="E94" s="111" t="str">
        <f>IF(D87&gt;"",D87,"")</f>
        <v>Mustonen Nicolas</v>
      </c>
      <c r="F94" s="86"/>
      <c r="G94" s="101"/>
      <c r="H94" s="474">
        <v>4</v>
      </c>
      <c r="I94" s="475"/>
      <c r="J94" s="474">
        <v>6</v>
      </c>
      <c r="K94" s="475"/>
      <c r="L94" s="474">
        <v>9</v>
      </c>
      <c r="M94" s="475"/>
      <c r="N94" s="474"/>
      <c r="O94" s="475"/>
      <c r="P94" s="474"/>
      <c r="Q94" s="475"/>
      <c r="R94" s="102">
        <f t="shared" si="107"/>
        <v>3</v>
      </c>
      <c r="S94" s="103">
        <f t="shared" si="108"/>
        <v>0</v>
      </c>
      <c r="T94" s="113"/>
      <c r="U94" s="114"/>
      <c r="W94" s="106">
        <f t="shared" si="109"/>
        <v>33</v>
      </c>
      <c r="X94" s="107">
        <f t="shared" si="110"/>
        <v>19</v>
      </c>
      <c r="Y94" s="108">
        <f t="shared" si="111"/>
        <v>14</v>
      </c>
      <c r="AA94" s="115">
        <f t="shared" si="112"/>
        <v>11</v>
      </c>
      <c r="AB94" s="116">
        <f t="shared" si="113"/>
        <v>4</v>
      </c>
      <c r="AC94" s="115">
        <f t="shared" si="114"/>
        <v>11</v>
      </c>
      <c r="AD94" s="116">
        <f t="shared" si="115"/>
        <v>6</v>
      </c>
      <c r="AE94" s="115">
        <f t="shared" si="116"/>
        <v>11</v>
      </c>
      <c r="AF94" s="116">
        <f t="shared" si="117"/>
        <v>9</v>
      </c>
      <c r="AG94" s="115">
        <f t="shared" si="118"/>
        <v>0</v>
      </c>
      <c r="AH94" s="116">
        <f t="shared" si="119"/>
        <v>0</v>
      </c>
      <c r="AI94" s="115">
        <f t="shared" si="120"/>
        <v>0</v>
      </c>
      <c r="AJ94" s="116">
        <f t="shared" si="121"/>
        <v>0</v>
      </c>
      <c r="AL94" s="217">
        <f>IF(OR(ISBLANK(AL86),ISBLANK(AL87)),0,1)</f>
        <v>0</v>
      </c>
      <c r="AM94" s="437">
        <f t="shared" si="122"/>
        <v>0</v>
      </c>
      <c r="AN94" s="225">
        <f t="shared" si="123"/>
        <v>0</v>
      </c>
      <c r="AO94" s="437">
        <f t="shared" si="124"/>
        <v>0</v>
      </c>
      <c r="AP94" s="225">
        <f t="shared" si="125"/>
        <v>0</v>
      </c>
      <c r="AQ94" s="437">
        <f t="shared" si="126"/>
        <v>0</v>
      </c>
      <c r="AR94" s="225">
        <f t="shared" si="127"/>
        <v>0</v>
      </c>
    </row>
    <row r="95" spans="1:44" ht="15.75" outlineLevel="1">
      <c r="A95" s="77"/>
      <c r="B95" s="361" t="s">
        <v>79</v>
      </c>
      <c r="C95" s="181"/>
      <c r="D95" s="99" t="str">
        <f>IF(D85&gt;"",D85,"")</f>
        <v>Salakari Eemil</v>
      </c>
      <c r="E95" s="111" t="str">
        <f>IF(D86&gt;"",D86,"")</f>
        <v>Laaksonen Samu</v>
      </c>
      <c r="F95" s="112"/>
      <c r="G95" s="101"/>
      <c r="H95" s="467">
        <v>-9</v>
      </c>
      <c r="I95" s="468"/>
      <c r="J95" s="467">
        <v>5</v>
      </c>
      <c r="K95" s="468"/>
      <c r="L95" s="469">
        <v>-9</v>
      </c>
      <c r="M95" s="468"/>
      <c r="N95" s="467">
        <v>4</v>
      </c>
      <c r="O95" s="468"/>
      <c r="P95" s="467">
        <v>9</v>
      </c>
      <c r="Q95" s="468"/>
      <c r="R95" s="102">
        <f t="shared" si="107"/>
        <v>3</v>
      </c>
      <c r="S95" s="103">
        <f t="shared" si="108"/>
        <v>2</v>
      </c>
      <c r="T95" s="113"/>
      <c r="U95" s="114"/>
      <c r="W95" s="106">
        <f t="shared" si="109"/>
        <v>51</v>
      </c>
      <c r="X95" s="107">
        <f t="shared" si="110"/>
        <v>40</v>
      </c>
      <c r="Y95" s="108">
        <f t="shared" si="111"/>
        <v>11</v>
      </c>
      <c r="AA95" s="115">
        <f t="shared" si="112"/>
        <v>9</v>
      </c>
      <c r="AB95" s="116">
        <f t="shared" si="113"/>
        <v>11</v>
      </c>
      <c r="AC95" s="115">
        <f t="shared" si="114"/>
        <v>11</v>
      </c>
      <c r="AD95" s="116">
        <f t="shared" si="115"/>
        <v>5</v>
      </c>
      <c r="AE95" s="115">
        <f t="shared" si="116"/>
        <v>9</v>
      </c>
      <c r="AF95" s="116">
        <f t="shared" si="117"/>
        <v>11</v>
      </c>
      <c r="AG95" s="115">
        <f t="shared" si="118"/>
        <v>11</v>
      </c>
      <c r="AH95" s="116">
        <f t="shared" si="119"/>
        <v>4</v>
      </c>
      <c r="AI95" s="115">
        <f t="shared" si="120"/>
        <v>11</v>
      </c>
      <c r="AJ95" s="116">
        <f t="shared" si="121"/>
        <v>9</v>
      </c>
      <c r="AL95" s="217">
        <f>IF(OR(ISBLANK(AL85),ISBLANK(AL86)),0,1)</f>
        <v>0</v>
      </c>
      <c r="AM95" s="437">
        <f t="shared" si="122"/>
        <v>0</v>
      </c>
      <c r="AN95" s="225">
        <f t="shared" si="123"/>
        <v>0</v>
      </c>
      <c r="AO95" s="437">
        <f t="shared" si="124"/>
        <v>0</v>
      </c>
      <c r="AP95" s="225">
        <f t="shared" si="125"/>
        <v>0</v>
      </c>
      <c r="AQ95" s="437">
        <f t="shared" si="126"/>
        <v>0</v>
      </c>
      <c r="AR95" s="225">
        <f t="shared" si="127"/>
        <v>0</v>
      </c>
    </row>
    <row r="96" spans="1:44" ht="16.5" outlineLevel="1" thickBot="1">
      <c r="A96" s="77"/>
      <c r="B96" s="362" t="s">
        <v>80</v>
      </c>
      <c r="C96" s="182"/>
      <c r="D96" s="119" t="str">
        <f>IF(D87&gt;"",D87,"")</f>
        <v>Mustonen Nicolas</v>
      </c>
      <c r="E96" s="120" t="str">
        <f>IF(D88&gt;"",D88,"")</f>
        <v>Holmberg Erik</v>
      </c>
      <c r="F96" s="121"/>
      <c r="G96" s="122"/>
      <c r="H96" s="470">
        <v>3</v>
      </c>
      <c r="I96" s="471"/>
      <c r="J96" s="470">
        <v>5</v>
      </c>
      <c r="K96" s="471"/>
      <c r="L96" s="470">
        <v>8</v>
      </c>
      <c r="M96" s="471"/>
      <c r="N96" s="470"/>
      <c r="O96" s="471"/>
      <c r="P96" s="470"/>
      <c r="Q96" s="471"/>
      <c r="R96" s="123">
        <f t="shared" si="107"/>
        <v>3</v>
      </c>
      <c r="S96" s="124">
        <f t="shared" si="108"/>
        <v>0</v>
      </c>
      <c r="T96" s="125"/>
      <c r="U96" s="126"/>
      <c r="W96" s="106">
        <f t="shared" si="109"/>
        <v>33</v>
      </c>
      <c r="X96" s="107">
        <f t="shared" si="110"/>
        <v>16</v>
      </c>
      <c r="Y96" s="108">
        <f t="shared" si="111"/>
        <v>17</v>
      </c>
      <c r="AA96" s="127">
        <f t="shared" si="112"/>
        <v>11</v>
      </c>
      <c r="AB96" s="128">
        <f t="shared" si="113"/>
        <v>3</v>
      </c>
      <c r="AC96" s="127">
        <f t="shared" si="114"/>
        <v>11</v>
      </c>
      <c r="AD96" s="128">
        <f t="shared" si="115"/>
        <v>5</v>
      </c>
      <c r="AE96" s="127">
        <f t="shared" si="116"/>
        <v>11</v>
      </c>
      <c r="AF96" s="128">
        <f t="shared" si="117"/>
        <v>8</v>
      </c>
      <c r="AG96" s="127">
        <f t="shared" si="118"/>
        <v>0</v>
      </c>
      <c r="AH96" s="128">
        <f t="shared" si="119"/>
        <v>0</v>
      </c>
      <c r="AI96" s="127">
        <f t="shared" si="120"/>
        <v>0</v>
      </c>
      <c r="AJ96" s="128">
        <f t="shared" si="121"/>
        <v>0</v>
      </c>
      <c r="AL96" s="435">
        <f>IF(OR(ISBLANK(AL87),ISBLANK(AL88)),0,1)</f>
        <v>0</v>
      </c>
      <c r="AM96" s="438">
        <f t="shared" si="122"/>
        <v>0</v>
      </c>
      <c r="AN96" s="277">
        <f t="shared" si="123"/>
        <v>0</v>
      </c>
      <c r="AO96" s="438">
        <f t="shared" si="124"/>
        <v>0</v>
      </c>
      <c r="AP96" s="277">
        <f t="shared" si="125"/>
        <v>0</v>
      </c>
      <c r="AQ96" s="438">
        <f t="shared" si="126"/>
        <v>0</v>
      </c>
      <c r="AR96" s="277">
        <f t="shared" si="127"/>
        <v>0</v>
      </c>
    </row>
    <row r="97" spans="1:44" ht="16.5" outlineLevel="1" thickTop="1">
      <c r="A97" s="77"/>
      <c r="B97" s="181"/>
      <c r="C97" s="181"/>
      <c r="D97" s="453"/>
      <c r="E97" s="454"/>
      <c r="F97" s="455"/>
      <c r="G97" s="455"/>
      <c r="H97" s="456"/>
      <c r="I97" s="462"/>
      <c r="J97" s="456"/>
      <c r="K97" s="462"/>
      <c r="L97" s="456"/>
      <c r="M97" s="462"/>
      <c r="N97" s="456"/>
      <c r="O97" s="462"/>
      <c r="P97" s="456"/>
      <c r="Q97" s="462"/>
      <c r="R97" s="457"/>
      <c r="S97" s="458"/>
      <c r="T97" s="47"/>
      <c r="U97" s="47"/>
      <c r="W97" s="459"/>
      <c r="X97" s="459"/>
      <c r="Y97" s="460"/>
      <c r="AA97" s="139"/>
      <c r="AB97" s="273"/>
      <c r="AC97" s="139"/>
      <c r="AD97" s="273"/>
      <c r="AE97" s="139"/>
      <c r="AF97" s="273"/>
      <c r="AG97" s="139"/>
      <c r="AH97" s="273"/>
      <c r="AI97" s="139"/>
      <c r="AJ97" s="273"/>
      <c r="AL97" s="47"/>
      <c r="AM97" s="461"/>
      <c r="AN97" s="47"/>
      <c r="AO97" s="461"/>
      <c r="AP97" s="47"/>
      <c r="AQ97" s="461"/>
      <c r="AR97" s="47"/>
    </row>
    <row r="98" ht="15.75" thickBot="1"/>
    <row r="99" spans="2:21" ht="16.5" thickTop="1">
      <c r="B99" s="1"/>
      <c r="C99" s="179"/>
      <c r="D99" s="2" t="s">
        <v>126</v>
      </c>
      <c r="E99" s="3"/>
      <c r="F99" s="3"/>
      <c r="G99" s="3"/>
      <c r="H99" s="4"/>
      <c r="I99" s="3"/>
      <c r="J99" s="5" t="s">
        <v>0</v>
      </c>
      <c r="K99" s="6"/>
      <c r="L99" s="492" t="s">
        <v>31</v>
      </c>
      <c r="M99" s="493"/>
      <c r="N99" s="493"/>
      <c r="O99" s="494"/>
      <c r="P99" s="495" t="s">
        <v>2</v>
      </c>
      <c r="Q99" s="496"/>
      <c r="R99" s="496"/>
      <c r="S99" s="497">
        <v>7</v>
      </c>
      <c r="T99" s="498"/>
      <c r="U99" s="499"/>
    </row>
    <row r="100" spans="2:46" ht="16.5" thickBot="1">
      <c r="B100" s="7"/>
      <c r="C100" s="180"/>
      <c r="D100" s="8" t="s">
        <v>3</v>
      </c>
      <c r="E100" s="9" t="s">
        <v>4</v>
      </c>
      <c r="F100" s="500">
        <v>4</v>
      </c>
      <c r="G100" s="501"/>
      <c r="H100" s="502"/>
      <c r="I100" s="503" t="s">
        <v>5</v>
      </c>
      <c r="J100" s="504"/>
      <c r="K100" s="504"/>
      <c r="L100" s="505">
        <v>41342</v>
      </c>
      <c r="M100" s="505"/>
      <c r="N100" s="505"/>
      <c r="O100" s="506"/>
      <c r="P100" s="10" t="s">
        <v>6</v>
      </c>
      <c r="Q100" s="194"/>
      <c r="R100" s="194"/>
      <c r="S100" s="507">
        <v>0.5833333333333334</v>
      </c>
      <c r="T100" s="508"/>
      <c r="U100" s="509"/>
      <c r="AM100" s="510" t="s">
        <v>389</v>
      </c>
      <c r="AN100" s="511"/>
      <c r="AO100" s="396"/>
      <c r="AP100" s="396"/>
      <c r="AQ100" s="396"/>
      <c r="AR100" s="396"/>
      <c r="AS100" s="413" t="s">
        <v>390</v>
      </c>
      <c r="AT100" s="413" t="s">
        <v>391</v>
      </c>
    </row>
    <row r="101" spans="2:46" ht="16.5" thickTop="1">
      <c r="B101" s="12"/>
      <c r="C101" s="184" t="s">
        <v>145</v>
      </c>
      <c r="D101" s="13" t="s">
        <v>7</v>
      </c>
      <c r="E101" s="14" t="s">
        <v>8</v>
      </c>
      <c r="F101" s="488" t="s">
        <v>9</v>
      </c>
      <c r="G101" s="489"/>
      <c r="H101" s="488" t="s">
        <v>10</v>
      </c>
      <c r="I101" s="489"/>
      <c r="J101" s="488" t="s">
        <v>11</v>
      </c>
      <c r="K101" s="489"/>
      <c r="L101" s="488" t="s">
        <v>12</v>
      </c>
      <c r="M101" s="489"/>
      <c r="N101" s="488"/>
      <c r="O101" s="489"/>
      <c r="P101" s="15" t="s">
        <v>13</v>
      </c>
      <c r="Q101" s="16" t="s">
        <v>14</v>
      </c>
      <c r="R101" s="17" t="s">
        <v>15</v>
      </c>
      <c r="S101" s="18"/>
      <c r="T101" s="490" t="s">
        <v>16</v>
      </c>
      <c r="U101" s="491"/>
      <c r="W101" s="78" t="s">
        <v>64</v>
      </c>
      <c r="X101" s="79"/>
      <c r="Y101" s="80" t="s">
        <v>65</v>
      </c>
      <c r="AL101" s="414" t="s">
        <v>392</v>
      </c>
      <c r="AM101" s="415" t="s">
        <v>393</v>
      </c>
      <c r="AN101" s="415" t="s">
        <v>394</v>
      </c>
      <c r="AO101" s="416" t="s">
        <v>395</v>
      </c>
      <c r="AP101" s="418" t="s">
        <v>396</v>
      </c>
      <c r="AQ101" s="417" t="s">
        <v>397</v>
      </c>
      <c r="AR101" s="418" t="s">
        <v>398</v>
      </c>
      <c r="AS101" s="414" t="s">
        <v>399</v>
      </c>
      <c r="AT101" s="419" t="s">
        <v>400</v>
      </c>
    </row>
    <row r="102" spans="2:46" ht="15">
      <c r="B102" s="19" t="s">
        <v>9</v>
      </c>
      <c r="C102" s="185">
        <v>1600</v>
      </c>
      <c r="D102" s="20" t="s">
        <v>316</v>
      </c>
      <c r="E102" s="21" t="s">
        <v>3</v>
      </c>
      <c r="F102" s="22"/>
      <c r="G102" s="23"/>
      <c r="H102" s="24">
        <f>+R112</f>
      </c>
      <c r="I102" s="25">
        <f>+S112</f>
      </c>
      <c r="J102" s="24">
        <f>R108</f>
      </c>
      <c r="K102" s="25">
        <f>S108</f>
      </c>
      <c r="L102" s="24">
        <f>R110</f>
      </c>
      <c r="M102" s="25">
        <f>S110</f>
      </c>
      <c r="N102" s="24"/>
      <c r="O102" s="25"/>
      <c r="P102" s="26">
        <f>IF(SUM(F102:O102)=0,"",COUNTIF(G102:G105,"3"))</f>
      </c>
      <c r="Q102" s="27">
        <f>IF(SUM(G102:P102)=0,"",COUNTIF(F102:F105,"3"))</f>
      </c>
      <c r="R102" s="28">
        <f>IF(SUM(F102:O102)=0,"",SUM(G102:G105))</f>
      </c>
      <c r="S102" s="29">
        <f>IF(SUM(F102:O102)=0,"",SUM(F102:F105))</f>
      </c>
      <c r="T102" s="555"/>
      <c r="U102" s="556"/>
      <c r="W102" s="81">
        <f>+W108+W110+W112</f>
        <v>0</v>
      </c>
      <c r="X102" s="82">
        <f>+X108+X110+X112</f>
        <v>0</v>
      </c>
      <c r="Y102" s="83">
        <f>+W102-X102</f>
        <v>0</v>
      </c>
      <c r="AL102" s="431"/>
      <c r="AM102" s="47">
        <f aca="true" t="shared" si="128" ref="AM102:AR102">AM108+AM110+AM112</f>
        <v>0</v>
      </c>
      <c r="AN102" s="47">
        <f t="shared" si="128"/>
        <v>0</v>
      </c>
      <c r="AO102" s="420">
        <f t="shared" si="128"/>
        <v>0</v>
      </c>
      <c r="AP102" s="422">
        <f t="shared" si="128"/>
        <v>0</v>
      </c>
      <c r="AQ102" s="421">
        <f t="shared" si="128"/>
        <v>0</v>
      </c>
      <c r="AR102" s="422">
        <f t="shared" si="128"/>
        <v>0</v>
      </c>
      <c r="AS102" s="423" t="e">
        <f>AO102/AP102</f>
        <v>#DIV/0!</v>
      </c>
      <c r="AT102" s="424" t="e">
        <f>AQ102/AR102</f>
        <v>#DIV/0!</v>
      </c>
    </row>
    <row r="103" spans="2:46" ht="15">
      <c r="B103" s="30" t="s">
        <v>10</v>
      </c>
      <c r="C103" s="185">
        <v>1461</v>
      </c>
      <c r="D103" s="20" t="s">
        <v>275</v>
      </c>
      <c r="E103" s="31" t="s">
        <v>24</v>
      </c>
      <c r="F103" s="32">
        <f>+S112</f>
      </c>
      <c r="G103" s="33">
        <f>+R112</f>
      </c>
      <c r="H103" s="34"/>
      <c r="I103" s="35"/>
      <c r="J103" s="32">
        <f>R111</f>
        <v>3</v>
      </c>
      <c r="K103" s="33">
        <f>S111</f>
        <v>0</v>
      </c>
      <c r="L103" s="32">
        <f>R109</f>
        <v>3</v>
      </c>
      <c r="M103" s="33">
        <f>S109</f>
        <v>0</v>
      </c>
      <c r="N103" s="32"/>
      <c r="O103" s="33"/>
      <c r="P103" s="26">
        <f>IF(SUM(F103:O103)=0,"",COUNTIF(I102:I105,"3"))</f>
        <v>2</v>
      </c>
      <c r="Q103" s="27">
        <f>IF(SUM(G103:P103)=0,"",COUNTIF(H102:H105,"3"))</f>
        <v>0</v>
      </c>
      <c r="R103" s="28">
        <f>IF(SUM(F103:O103)=0,"",SUM(I102:I105))</f>
        <v>6</v>
      </c>
      <c r="S103" s="29">
        <f>IF(SUM(F103:O103)=0,"",SUM(H102:H105))</f>
        <v>0</v>
      </c>
      <c r="T103" s="555">
        <v>1</v>
      </c>
      <c r="U103" s="556"/>
      <c r="W103" s="81">
        <f>+W109+W111+X112</f>
        <v>66</v>
      </c>
      <c r="X103" s="82">
        <f>+X109+X111+W112</f>
        <v>29</v>
      </c>
      <c r="Y103" s="83">
        <f>+W103-X103</f>
        <v>37</v>
      </c>
      <c r="AL103" s="432"/>
      <c r="AM103" s="47">
        <f>AM109+AM111+AN112</f>
        <v>0</v>
      </c>
      <c r="AN103" s="47">
        <f>AN109+AN111+AM112</f>
        <v>0</v>
      </c>
      <c r="AO103" s="420">
        <f>AO109+AO111+AP112</f>
        <v>0</v>
      </c>
      <c r="AP103" s="422">
        <f>AP109+AP111+AO112</f>
        <v>0</v>
      </c>
      <c r="AQ103" s="421">
        <f>AQ109+AQ111+AR112</f>
        <v>0</v>
      </c>
      <c r="AR103" s="422">
        <f>AR109+AR111+AQ112</f>
        <v>0</v>
      </c>
      <c r="AS103" s="423" t="e">
        <f>AO103/AP103</f>
        <v>#DIV/0!</v>
      </c>
      <c r="AT103" s="424" t="e">
        <f>AQ103/AR103</f>
        <v>#DIV/0!</v>
      </c>
    </row>
    <row r="104" spans="2:46" ht="15">
      <c r="B104" s="30" t="s">
        <v>11</v>
      </c>
      <c r="C104" s="185">
        <v>1100</v>
      </c>
      <c r="D104" s="20" t="s">
        <v>276</v>
      </c>
      <c r="E104" s="31" t="s">
        <v>26</v>
      </c>
      <c r="F104" s="32">
        <f>+S108</f>
      </c>
      <c r="G104" s="33">
        <f>+R108</f>
      </c>
      <c r="H104" s="32">
        <f>S111</f>
        <v>0</v>
      </c>
      <c r="I104" s="33">
        <f>R111</f>
        <v>3</v>
      </c>
      <c r="J104" s="34"/>
      <c r="K104" s="35"/>
      <c r="L104" s="32">
        <f>R113</f>
        <v>2</v>
      </c>
      <c r="M104" s="33">
        <f>S113</f>
        <v>3</v>
      </c>
      <c r="N104" s="32"/>
      <c r="O104" s="33"/>
      <c r="P104" s="26">
        <f>IF(SUM(F104:O104)=0,"",COUNTIF(K102:K105,"3"))</f>
        <v>0</v>
      </c>
      <c r="Q104" s="27">
        <f>IF(SUM(G104:P104)=0,"",COUNTIF(J102:J105,"3"))</f>
        <v>2</v>
      </c>
      <c r="R104" s="28">
        <f>IF(SUM(F104:O104)=0,"",SUM(K102:K105))</f>
        <v>2</v>
      </c>
      <c r="S104" s="29">
        <f>IF(SUM(F104:O104)=0,"",SUM(J102:J105))</f>
        <v>6</v>
      </c>
      <c r="T104" s="555">
        <v>3</v>
      </c>
      <c r="U104" s="556"/>
      <c r="W104" s="81">
        <f>+X108+X111+W113</f>
        <v>63</v>
      </c>
      <c r="X104" s="82">
        <f>+W108+W111+X113</f>
        <v>85</v>
      </c>
      <c r="Y104" s="83">
        <f>+W104-X104</f>
        <v>-22</v>
      </c>
      <c r="AL104" s="432"/>
      <c r="AM104" s="47">
        <f>AN108+AN111+AM113</f>
        <v>0</v>
      </c>
      <c r="AN104" s="47">
        <f>AM108+AM111+AN113</f>
        <v>0</v>
      </c>
      <c r="AO104" s="420">
        <f>AP108+AP111+AO113</f>
        <v>0</v>
      </c>
      <c r="AP104" s="422">
        <f>AO108+AO111+AP113</f>
        <v>0</v>
      </c>
      <c r="AQ104" s="421">
        <f>AR108+AR111+AQ113</f>
        <v>0</v>
      </c>
      <c r="AR104" s="422">
        <f>AQ108+AQ111+AR113</f>
        <v>0</v>
      </c>
      <c r="AS104" s="423" t="e">
        <f>AO104/AP104</f>
        <v>#DIV/0!</v>
      </c>
      <c r="AT104" s="424" t="e">
        <f>AQ104/AR104</f>
        <v>#DIV/0!</v>
      </c>
    </row>
    <row r="105" spans="2:46" ht="15.75" thickBot="1">
      <c r="B105" s="36" t="s">
        <v>12</v>
      </c>
      <c r="C105" s="186">
        <v>1047</v>
      </c>
      <c r="D105" s="37" t="s">
        <v>289</v>
      </c>
      <c r="E105" s="38" t="s">
        <v>25</v>
      </c>
      <c r="F105" s="39">
        <f>S110</f>
      </c>
      <c r="G105" s="40">
        <f>R110</f>
      </c>
      <c r="H105" s="39">
        <f>S109</f>
        <v>0</v>
      </c>
      <c r="I105" s="40">
        <f>R109</f>
        <v>3</v>
      </c>
      <c r="J105" s="39">
        <f>S113</f>
        <v>3</v>
      </c>
      <c r="K105" s="40">
        <f>R113</f>
        <v>2</v>
      </c>
      <c r="L105" s="41"/>
      <c r="M105" s="42"/>
      <c r="N105" s="39"/>
      <c r="O105" s="40"/>
      <c r="P105" s="43">
        <f>IF(SUM(F105:O105)=0,"",COUNTIF(M102:M105,"3"))</f>
        <v>1</v>
      </c>
      <c r="Q105" s="44">
        <f>IF(SUM(G105:P105)=0,"",COUNTIF(L102:L105,"3"))</f>
        <v>1</v>
      </c>
      <c r="R105" s="45">
        <f>IF(SUM(F105:O106)=0,"",SUM(M102:M105))</f>
        <v>3</v>
      </c>
      <c r="S105" s="46">
        <f>IF(SUM(F105:O105)=0,"",SUM(L102:L105))</f>
        <v>5</v>
      </c>
      <c r="T105" s="557">
        <v>2</v>
      </c>
      <c r="U105" s="558"/>
      <c r="W105" s="81">
        <f>+X109+X110+X113</f>
        <v>68</v>
      </c>
      <c r="X105" s="82">
        <f>+W109+W110+W113</f>
        <v>83</v>
      </c>
      <c r="Y105" s="83">
        <f>+W105-X105</f>
        <v>-15</v>
      </c>
      <c r="AL105" s="433"/>
      <c r="AM105" s="425">
        <f>AN109+AN110+AN113</f>
        <v>0</v>
      </c>
      <c r="AN105" s="425">
        <f>AM109+AM110+AM113</f>
        <v>0</v>
      </c>
      <c r="AO105" s="426">
        <f>AP109+AP110+AP113</f>
        <v>0</v>
      </c>
      <c r="AP105" s="428">
        <f>AO109+AO110+AO113</f>
        <v>0</v>
      </c>
      <c r="AQ105" s="427">
        <f>AR109+AR110+AR113</f>
        <v>0</v>
      </c>
      <c r="AR105" s="428">
        <f>AQ109+AQ110+AQ113</f>
        <v>0</v>
      </c>
      <c r="AS105" s="429" t="e">
        <f>AO105/AP105</f>
        <v>#DIV/0!</v>
      </c>
      <c r="AT105" s="430" t="e">
        <f>AQ105/AR105</f>
        <v>#DIV/0!</v>
      </c>
    </row>
    <row r="106" spans="1:26" ht="16.5" outlineLevel="1" thickTop="1">
      <c r="A106" s="77"/>
      <c r="B106" s="84"/>
      <c r="C106" s="132"/>
      <c r="D106" s="85" t="s">
        <v>66</v>
      </c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7"/>
      <c r="U106" s="88"/>
      <c r="W106" s="89"/>
      <c r="X106" s="90" t="s">
        <v>67</v>
      </c>
      <c r="Y106" s="91">
        <f>SUM(Y102:Y105)</f>
        <v>0</v>
      </c>
      <c r="Z106" s="90" t="str">
        <f>IF(Y106=0,"OK","Virhe")</f>
        <v>OK</v>
      </c>
    </row>
    <row r="107" spans="1:25" ht="16.5" outlineLevel="1" thickBot="1">
      <c r="A107" s="77"/>
      <c r="B107" s="92"/>
      <c r="C107" s="359"/>
      <c r="D107" s="93" t="s">
        <v>68</v>
      </c>
      <c r="E107" s="94"/>
      <c r="F107" s="94"/>
      <c r="G107" s="95"/>
      <c r="H107" s="483" t="s">
        <v>69</v>
      </c>
      <c r="I107" s="484"/>
      <c r="J107" s="485" t="s">
        <v>70</v>
      </c>
      <c r="K107" s="484"/>
      <c r="L107" s="485" t="s">
        <v>71</v>
      </c>
      <c r="M107" s="484"/>
      <c r="N107" s="485" t="s">
        <v>72</v>
      </c>
      <c r="O107" s="484"/>
      <c r="P107" s="485" t="s">
        <v>73</v>
      </c>
      <c r="Q107" s="484"/>
      <c r="R107" s="486" t="s">
        <v>74</v>
      </c>
      <c r="S107" s="487"/>
      <c r="U107" s="96"/>
      <c r="W107" s="97" t="s">
        <v>64</v>
      </c>
      <c r="X107" s="98"/>
      <c r="Y107" s="80" t="s">
        <v>65</v>
      </c>
    </row>
    <row r="108" spans="1:44" ht="15.75" outlineLevel="1">
      <c r="A108" s="77"/>
      <c r="B108" s="360" t="s">
        <v>75</v>
      </c>
      <c r="C108" s="181"/>
      <c r="D108" s="99" t="str">
        <f>IF(D102&gt;"",D102,"")</f>
        <v>Fooladi Alex</v>
      </c>
      <c r="E108" s="100" t="str">
        <f>IF(D104&gt;"",D104,"")</f>
        <v>Collanus Paavo</v>
      </c>
      <c r="F108" s="86"/>
      <c r="G108" s="101"/>
      <c r="H108" s="476"/>
      <c r="I108" s="477"/>
      <c r="J108" s="474"/>
      <c r="K108" s="475"/>
      <c r="L108" s="474"/>
      <c r="M108" s="475"/>
      <c r="N108" s="474"/>
      <c r="O108" s="475"/>
      <c r="P108" s="478"/>
      <c r="Q108" s="475"/>
      <c r="R108" s="102">
        <f aca="true" t="shared" si="129" ref="R108:R113">IF(COUNT(H108:P108)=0,"",COUNTIF(H108:P108,"&gt;=0"))</f>
      </c>
      <c r="S108" s="103">
        <f aca="true" t="shared" si="130" ref="S108:S113">IF(COUNT(H108:P108)=0,"",(IF(LEFT(H108,1)="-",1,0)+IF(LEFT(J108,1)="-",1,0)+IF(LEFT(L108,1)="-",1,0)+IF(LEFT(N108,1)="-",1,0)+IF(LEFT(P108,1)="-",1,0)))</f>
      </c>
      <c r="T108" s="104"/>
      <c r="U108" s="105"/>
      <c r="W108" s="106">
        <f aca="true" t="shared" si="131" ref="W108:W113">+AA108+AC108+AE108+AG108+AI108</f>
        <v>0</v>
      </c>
      <c r="X108" s="107">
        <f aca="true" t="shared" si="132" ref="X108:X113">+AB108+AD108+AF108+AH108+AJ108</f>
        <v>0</v>
      </c>
      <c r="Y108" s="108">
        <f aca="true" t="shared" si="133" ref="Y108:Y113">+W108-X108</f>
        <v>0</v>
      </c>
      <c r="AA108" s="109">
        <f aca="true" t="shared" si="134" ref="AA108:AA113">IF(H108="",0,IF(LEFT(H108,1)="-",ABS(H108),(IF(H108&gt;9,H108+2,11))))</f>
        <v>0</v>
      </c>
      <c r="AB108" s="110">
        <f aca="true" t="shared" si="135" ref="AB108:AB113">IF(H108="",0,IF(LEFT(H108,1)="-",(IF(ABS(H108)&gt;9,(ABS(H108)+2),11)),H108))</f>
        <v>0</v>
      </c>
      <c r="AC108" s="109">
        <f aca="true" t="shared" si="136" ref="AC108:AC113">IF(J108="",0,IF(LEFT(J108,1)="-",ABS(J108),(IF(J108&gt;9,J108+2,11))))</f>
        <v>0</v>
      </c>
      <c r="AD108" s="110">
        <f aca="true" t="shared" si="137" ref="AD108:AD113">IF(J108="",0,IF(LEFT(J108,1)="-",(IF(ABS(J108)&gt;9,(ABS(J108)+2),11)),J108))</f>
        <v>0</v>
      </c>
      <c r="AE108" s="109">
        <f aca="true" t="shared" si="138" ref="AE108:AE113">IF(L108="",0,IF(LEFT(L108,1)="-",ABS(L108),(IF(L108&gt;9,L108+2,11))))</f>
        <v>0</v>
      </c>
      <c r="AF108" s="110">
        <f aca="true" t="shared" si="139" ref="AF108:AF113">IF(L108="",0,IF(LEFT(L108,1)="-",(IF(ABS(L108)&gt;9,(ABS(L108)+2),11)),L108))</f>
        <v>0</v>
      </c>
      <c r="AG108" s="109">
        <f aca="true" t="shared" si="140" ref="AG108:AG113">IF(N108="",0,IF(LEFT(N108,1)="-",ABS(N108),(IF(N108&gt;9,N108+2,11))))</f>
        <v>0</v>
      </c>
      <c r="AH108" s="110">
        <f aca="true" t="shared" si="141" ref="AH108:AH113">IF(N108="",0,IF(LEFT(N108,1)="-",(IF(ABS(N108)&gt;9,(ABS(N108)+2),11)),N108))</f>
        <v>0</v>
      </c>
      <c r="AI108" s="109">
        <f aca="true" t="shared" si="142" ref="AI108:AI113">IF(P108="",0,IF(LEFT(P108,1)="-",ABS(P108),(IF(P108&gt;9,P108+2,11))))</f>
        <v>0</v>
      </c>
      <c r="AJ108" s="110">
        <f aca="true" t="shared" si="143" ref="AJ108:AJ113">IF(P108="",0,IF(LEFT(P108,1)="-",(IF(ABS(P108)&gt;9,(ABS(P108)+2),11)),P108))</f>
        <v>0</v>
      </c>
      <c r="AL108" s="434">
        <f>IF(OR(ISBLANK(AL102),ISBLANK(AL104)),0,1)</f>
        <v>0</v>
      </c>
      <c r="AM108" s="436">
        <f aca="true" t="shared" si="144" ref="AM108:AM113">IF(AO108=3,1,0)</f>
        <v>0</v>
      </c>
      <c r="AN108" s="211">
        <f aca="true" t="shared" si="145" ref="AN108:AN113">IF(AP108=3,1,0)</f>
        <v>0</v>
      </c>
      <c r="AO108" s="436">
        <f aca="true" t="shared" si="146" ref="AO108:AO113">IF($AL108=1,$AL108*R108,0)</f>
        <v>0</v>
      </c>
      <c r="AP108" s="211">
        <f aca="true" t="shared" si="147" ref="AP108:AP113">IF($AL108=1,$AL108*S108,0)</f>
        <v>0</v>
      </c>
      <c r="AQ108" s="436">
        <f aca="true" t="shared" si="148" ref="AQ108:AQ113">$AL108*W108</f>
        <v>0</v>
      </c>
      <c r="AR108" s="211">
        <f aca="true" t="shared" si="149" ref="AR108:AR113">$AL108*X108</f>
        <v>0</v>
      </c>
    </row>
    <row r="109" spans="1:44" ht="15.75" outlineLevel="1">
      <c r="A109" s="77"/>
      <c r="B109" s="361" t="s">
        <v>76</v>
      </c>
      <c r="C109" s="181"/>
      <c r="D109" s="99" t="str">
        <f>IF(D103&gt;"",D103,"")</f>
        <v>Rautalin Taneli</v>
      </c>
      <c r="E109" s="111" t="str">
        <f>IF(D105&gt;"",D105,"")</f>
        <v>Miranda Laiho Juhani</v>
      </c>
      <c r="F109" s="112"/>
      <c r="G109" s="101"/>
      <c r="H109" s="467">
        <v>4</v>
      </c>
      <c r="I109" s="468"/>
      <c r="J109" s="467">
        <v>5</v>
      </c>
      <c r="K109" s="468"/>
      <c r="L109" s="467">
        <v>7</v>
      </c>
      <c r="M109" s="468"/>
      <c r="N109" s="467"/>
      <c r="O109" s="468"/>
      <c r="P109" s="467"/>
      <c r="Q109" s="468"/>
      <c r="R109" s="102">
        <f t="shared" si="129"/>
        <v>3</v>
      </c>
      <c r="S109" s="103">
        <f t="shared" si="130"/>
        <v>0</v>
      </c>
      <c r="T109" s="113"/>
      <c r="U109" s="114"/>
      <c r="W109" s="106">
        <f t="shared" si="131"/>
        <v>33</v>
      </c>
      <c r="X109" s="107">
        <f t="shared" si="132"/>
        <v>16</v>
      </c>
      <c r="Y109" s="108">
        <f t="shared" si="133"/>
        <v>17</v>
      </c>
      <c r="AA109" s="115">
        <f t="shared" si="134"/>
        <v>11</v>
      </c>
      <c r="AB109" s="116">
        <f t="shared" si="135"/>
        <v>4</v>
      </c>
      <c r="AC109" s="115">
        <f t="shared" si="136"/>
        <v>11</v>
      </c>
      <c r="AD109" s="116">
        <f t="shared" si="137"/>
        <v>5</v>
      </c>
      <c r="AE109" s="115">
        <f t="shared" si="138"/>
        <v>11</v>
      </c>
      <c r="AF109" s="116">
        <f t="shared" si="139"/>
        <v>7</v>
      </c>
      <c r="AG109" s="115">
        <f t="shared" si="140"/>
        <v>0</v>
      </c>
      <c r="AH109" s="116">
        <f t="shared" si="141"/>
        <v>0</v>
      </c>
      <c r="AI109" s="115">
        <f t="shared" si="142"/>
        <v>0</v>
      </c>
      <c r="AJ109" s="116">
        <f t="shared" si="143"/>
        <v>0</v>
      </c>
      <c r="AL109" s="217">
        <f>IF(OR(ISBLANK(AL103),ISBLANK(AL105)),0,1)</f>
        <v>0</v>
      </c>
      <c r="AM109" s="437">
        <f t="shared" si="144"/>
        <v>0</v>
      </c>
      <c r="AN109" s="225">
        <f t="shared" si="145"/>
        <v>0</v>
      </c>
      <c r="AO109" s="437">
        <f t="shared" si="146"/>
        <v>0</v>
      </c>
      <c r="AP109" s="225">
        <f t="shared" si="147"/>
        <v>0</v>
      </c>
      <c r="AQ109" s="437">
        <f t="shared" si="148"/>
        <v>0</v>
      </c>
      <c r="AR109" s="225">
        <f t="shared" si="149"/>
        <v>0</v>
      </c>
    </row>
    <row r="110" spans="1:44" ht="16.5" outlineLevel="1" thickBot="1">
      <c r="A110" s="77"/>
      <c r="B110" s="361" t="s">
        <v>77</v>
      </c>
      <c r="C110" s="181"/>
      <c r="D110" s="117" t="str">
        <f>IF(D102&gt;"",D102,"")</f>
        <v>Fooladi Alex</v>
      </c>
      <c r="E110" s="118" t="str">
        <f>IF(D105&gt;"",D105,"")</f>
        <v>Miranda Laiho Juhani</v>
      </c>
      <c r="F110" s="94"/>
      <c r="G110" s="95"/>
      <c r="H110" s="472"/>
      <c r="I110" s="473"/>
      <c r="J110" s="472"/>
      <c r="K110" s="473"/>
      <c r="L110" s="472"/>
      <c r="M110" s="473"/>
      <c r="N110" s="472"/>
      <c r="O110" s="473"/>
      <c r="P110" s="472"/>
      <c r="Q110" s="473"/>
      <c r="R110" s="102">
        <f t="shared" si="129"/>
      </c>
      <c r="S110" s="103">
        <f t="shared" si="130"/>
      </c>
      <c r="T110" s="113"/>
      <c r="U110" s="114"/>
      <c r="W110" s="106">
        <f t="shared" si="131"/>
        <v>0</v>
      </c>
      <c r="X110" s="107">
        <f t="shared" si="132"/>
        <v>0</v>
      </c>
      <c r="Y110" s="108">
        <f t="shared" si="133"/>
        <v>0</v>
      </c>
      <c r="AA110" s="115">
        <f t="shared" si="134"/>
        <v>0</v>
      </c>
      <c r="AB110" s="116">
        <f t="shared" si="135"/>
        <v>0</v>
      </c>
      <c r="AC110" s="115">
        <f t="shared" si="136"/>
        <v>0</v>
      </c>
      <c r="AD110" s="116">
        <f t="shared" si="137"/>
        <v>0</v>
      </c>
      <c r="AE110" s="115">
        <f t="shared" si="138"/>
        <v>0</v>
      </c>
      <c r="AF110" s="116">
        <f t="shared" si="139"/>
        <v>0</v>
      </c>
      <c r="AG110" s="115">
        <f t="shared" si="140"/>
        <v>0</v>
      </c>
      <c r="AH110" s="116">
        <f t="shared" si="141"/>
        <v>0</v>
      </c>
      <c r="AI110" s="115">
        <f t="shared" si="142"/>
        <v>0</v>
      </c>
      <c r="AJ110" s="116">
        <f t="shared" si="143"/>
        <v>0</v>
      </c>
      <c r="AL110" s="217">
        <f>IF(OR(ISBLANK(AL102),ISBLANK(AL105)),0,1)</f>
        <v>0</v>
      </c>
      <c r="AM110" s="437">
        <f t="shared" si="144"/>
        <v>0</v>
      </c>
      <c r="AN110" s="225">
        <f t="shared" si="145"/>
        <v>0</v>
      </c>
      <c r="AO110" s="437">
        <f t="shared" si="146"/>
        <v>0</v>
      </c>
      <c r="AP110" s="225">
        <f t="shared" si="147"/>
        <v>0</v>
      </c>
      <c r="AQ110" s="437">
        <f t="shared" si="148"/>
        <v>0</v>
      </c>
      <c r="AR110" s="225">
        <f t="shared" si="149"/>
        <v>0</v>
      </c>
    </row>
    <row r="111" spans="1:44" ht="15.75" outlineLevel="1">
      <c r="A111" s="77"/>
      <c r="B111" s="361" t="s">
        <v>78</v>
      </c>
      <c r="C111" s="181"/>
      <c r="D111" s="99" t="str">
        <f>IF(D103&gt;"",D103,"")</f>
        <v>Rautalin Taneli</v>
      </c>
      <c r="E111" s="111" t="str">
        <f>IF(D104&gt;"",D104,"")</f>
        <v>Collanus Paavo</v>
      </c>
      <c r="F111" s="86"/>
      <c r="G111" s="101"/>
      <c r="H111" s="474">
        <v>2</v>
      </c>
      <c r="I111" s="475"/>
      <c r="J111" s="474">
        <v>6</v>
      </c>
      <c r="K111" s="475"/>
      <c r="L111" s="474">
        <v>5</v>
      </c>
      <c r="M111" s="475"/>
      <c r="N111" s="474"/>
      <c r="O111" s="475"/>
      <c r="P111" s="474"/>
      <c r="Q111" s="475"/>
      <c r="R111" s="102">
        <f t="shared" si="129"/>
        <v>3</v>
      </c>
      <c r="S111" s="103">
        <f t="shared" si="130"/>
        <v>0</v>
      </c>
      <c r="T111" s="113"/>
      <c r="U111" s="114"/>
      <c r="W111" s="106">
        <f t="shared" si="131"/>
        <v>33</v>
      </c>
      <c r="X111" s="107">
        <f t="shared" si="132"/>
        <v>13</v>
      </c>
      <c r="Y111" s="108">
        <f t="shared" si="133"/>
        <v>20</v>
      </c>
      <c r="AA111" s="115">
        <f t="shared" si="134"/>
        <v>11</v>
      </c>
      <c r="AB111" s="116">
        <f t="shared" si="135"/>
        <v>2</v>
      </c>
      <c r="AC111" s="115">
        <f t="shared" si="136"/>
        <v>11</v>
      </c>
      <c r="AD111" s="116">
        <f t="shared" si="137"/>
        <v>6</v>
      </c>
      <c r="AE111" s="115">
        <f t="shared" si="138"/>
        <v>11</v>
      </c>
      <c r="AF111" s="116">
        <f t="shared" si="139"/>
        <v>5</v>
      </c>
      <c r="AG111" s="115">
        <f t="shared" si="140"/>
        <v>0</v>
      </c>
      <c r="AH111" s="116">
        <f t="shared" si="141"/>
        <v>0</v>
      </c>
      <c r="AI111" s="115">
        <f t="shared" si="142"/>
        <v>0</v>
      </c>
      <c r="AJ111" s="116">
        <f t="shared" si="143"/>
        <v>0</v>
      </c>
      <c r="AL111" s="217">
        <f>IF(OR(ISBLANK(AL103),ISBLANK(AL104)),0,1)</f>
        <v>0</v>
      </c>
      <c r="AM111" s="437">
        <f t="shared" si="144"/>
        <v>0</v>
      </c>
      <c r="AN111" s="225">
        <f t="shared" si="145"/>
        <v>0</v>
      </c>
      <c r="AO111" s="437">
        <f t="shared" si="146"/>
        <v>0</v>
      </c>
      <c r="AP111" s="225">
        <f t="shared" si="147"/>
        <v>0</v>
      </c>
      <c r="AQ111" s="437">
        <f t="shared" si="148"/>
        <v>0</v>
      </c>
      <c r="AR111" s="225">
        <f t="shared" si="149"/>
        <v>0</v>
      </c>
    </row>
    <row r="112" spans="1:44" ht="15.75" outlineLevel="1">
      <c r="A112" s="77"/>
      <c r="B112" s="361" t="s">
        <v>79</v>
      </c>
      <c r="C112" s="181"/>
      <c r="D112" s="99" t="str">
        <f>IF(D102&gt;"",D102,"")</f>
        <v>Fooladi Alex</v>
      </c>
      <c r="E112" s="111" t="str">
        <f>IF(D103&gt;"",D103,"")</f>
        <v>Rautalin Taneli</v>
      </c>
      <c r="F112" s="112"/>
      <c r="G112" s="101"/>
      <c r="H112" s="467"/>
      <c r="I112" s="468"/>
      <c r="J112" s="467"/>
      <c r="K112" s="468"/>
      <c r="L112" s="469"/>
      <c r="M112" s="468"/>
      <c r="N112" s="467"/>
      <c r="O112" s="468"/>
      <c r="P112" s="467"/>
      <c r="Q112" s="468"/>
      <c r="R112" s="102">
        <f t="shared" si="129"/>
      </c>
      <c r="S112" s="103">
        <f t="shared" si="130"/>
      </c>
      <c r="T112" s="113"/>
      <c r="U112" s="114"/>
      <c r="W112" s="106">
        <f t="shared" si="131"/>
        <v>0</v>
      </c>
      <c r="X112" s="107">
        <f t="shared" si="132"/>
        <v>0</v>
      </c>
      <c r="Y112" s="108">
        <f t="shared" si="133"/>
        <v>0</v>
      </c>
      <c r="AA112" s="115">
        <f t="shared" si="134"/>
        <v>0</v>
      </c>
      <c r="AB112" s="116">
        <f t="shared" si="135"/>
        <v>0</v>
      </c>
      <c r="AC112" s="115">
        <f t="shared" si="136"/>
        <v>0</v>
      </c>
      <c r="AD112" s="116">
        <f t="shared" si="137"/>
        <v>0</v>
      </c>
      <c r="AE112" s="115">
        <f t="shared" si="138"/>
        <v>0</v>
      </c>
      <c r="AF112" s="116">
        <f t="shared" si="139"/>
        <v>0</v>
      </c>
      <c r="AG112" s="115">
        <f t="shared" si="140"/>
        <v>0</v>
      </c>
      <c r="AH112" s="116">
        <f t="shared" si="141"/>
        <v>0</v>
      </c>
      <c r="AI112" s="115">
        <f t="shared" si="142"/>
        <v>0</v>
      </c>
      <c r="AJ112" s="116">
        <f t="shared" si="143"/>
        <v>0</v>
      </c>
      <c r="AL112" s="217">
        <f>IF(OR(ISBLANK(AL102),ISBLANK(AL103)),0,1)</f>
        <v>0</v>
      </c>
      <c r="AM112" s="437">
        <f t="shared" si="144"/>
        <v>0</v>
      </c>
      <c r="AN112" s="225">
        <f t="shared" si="145"/>
        <v>0</v>
      </c>
      <c r="AO112" s="437">
        <f t="shared" si="146"/>
        <v>0</v>
      </c>
      <c r="AP112" s="225">
        <f t="shared" si="147"/>
        <v>0</v>
      </c>
      <c r="AQ112" s="437">
        <f t="shared" si="148"/>
        <v>0</v>
      </c>
      <c r="AR112" s="225">
        <f t="shared" si="149"/>
        <v>0</v>
      </c>
    </row>
    <row r="113" spans="1:44" ht="16.5" outlineLevel="1" thickBot="1">
      <c r="A113" s="77"/>
      <c r="B113" s="362" t="s">
        <v>80</v>
      </c>
      <c r="C113" s="182"/>
      <c r="D113" s="119" t="str">
        <f>IF(D104&gt;"",D104,"")</f>
        <v>Collanus Paavo</v>
      </c>
      <c r="E113" s="120" t="str">
        <f>IF(D105&gt;"",D105,"")</f>
        <v>Miranda Laiho Juhani</v>
      </c>
      <c r="F113" s="121"/>
      <c r="G113" s="122"/>
      <c r="H113" s="470">
        <v>10</v>
      </c>
      <c r="I113" s="471"/>
      <c r="J113" s="470">
        <v>7</v>
      </c>
      <c r="K113" s="471"/>
      <c r="L113" s="470">
        <v>-8</v>
      </c>
      <c r="M113" s="471"/>
      <c r="N113" s="470">
        <v>-8</v>
      </c>
      <c r="O113" s="471"/>
      <c r="P113" s="470">
        <v>-11</v>
      </c>
      <c r="Q113" s="471"/>
      <c r="R113" s="123">
        <f t="shared" si="129"/>
        <v>2</v>
      </c>
      <c r="S113" s="124">
        <f t="shared" si="130"/>
        <v>3</v>
      </c>
      <c r="T113" s="125"/>
      <c r="U113" s="126"/>
      <c r="W113" s="106">
        <f t="shared" si="131"/>
        <v>50</v>
      </c>
      <c r="X113" s="107">
        <f t="shared" si="132"/>
        <v>52</v>
      </c>
      <c r="Y113" s="108">
        <f t="shared" si="133"/>
        <v>-2</v>
      </c>
      <c r="AA113" s="127">
        <f t="shared" si="134"/>
        <v>12</v>
      </c>
      <c r="AB113" s="128">
        <f t="shared" si="135"/>
        <v>10</v>
      </c>
      <c r="AC113" s="127">
        <f t="shared" si="136"/>
        <v>11</v>
      </c>
      <c r="AD113" s="128">
        <f t="shared" si="137"/>
        <v>7</v>
      </c>
      <c r="AE113" s="127">
        <f t="shared" si="138"/>
        <v>8</v>
      </c>
      <c r="AF113" s="128">
        <f t="shared" si="139"/>
        <v>11</v>
      </c>
      <c r="AG113" s="127">
        <f t="shared" si="140"/>
        <v>8</v>
      </c>
      <c r="AH113" s="128">
        <f t="shared" si="141"/>
        <v>11</v>
      </c>
      <c r="AI113" s="127">
        <f t="shared" si="142"/>
        <v>11</v>
      </c>
      <c r="AJ113" s="128">
        <f t="shared" si="143"/>
        <v>13</v>
      </c>
      <c r="AL113" s="435">
        <f>IF(OR(ISBLANK(AL104),ISBLANK(AL105)),0,1)</f>
        <v>0</v>
      </c>
      <c r="AM113" s="438">
        <f t="shared" si="144"/>
        <v>0</v>
      </c>
      <c r="AN113" s="277">
        <f t="shared" si="145"/>
        <v>0</v>
      </c>
      <c r="AO113" s="438">
        <f t="shared" si="146"/>
        <v>0</v>
      </c>
      <c r="AP113" s="277">
        <f t="shared" si="147"/>
        <v>0</v>
      </c>
      <c r="AQ113" s="438">
        <f t="shared" si="148"/>
        <v>0</v>
      </c>
      <c r="AR113" s="277">
        <f t="shared" si="149"/>
        <v>0</v>
      </c>
    </row>
    <row r="114" ht="16.5" thickBot="1" thickTop="1"/>
    <row r="115" spans="2:21" ht="16.5" thickTop="1">
      <c r="B115" s="1"/>
      <c r="C115" s="179"/>
      <c r="D115" s="2" t="s">
        <v>126</v>
      </c>
      <c r="E115" s="3"/>
      <c r="F115" s="3"/>
      <c r="G115" s="3"/>
      <c r="H115" s="4"/>
      <c r="I115" s="3"/>
      <c r="J115" s="5" t="s">
        <v>0</v>
      </c>
      <c r="K115" s="6"/>
      <c r="L115" s="492" t="s">
        <v>31</v>
      </c>
      <c r="M115" s="493"/>
      <c r="N115" s="493"/>
      <c r="O115" s="494"/>
      <c r="P115" s="495" t="s">
        <v>2</v>
      </c>
      <c r="Q115" s="496"/>
      <c r="R115" s="496"/>
      <c r="S115" s="497">
        <v>8</v>
      </c>
      <c r="T115" s="498"/>
      <c r="U115" s="499"/>
    </row>
    <row r="116" spans="2:46" ht="16.5" thickBot="1">
      <c r="B116" s="7"/>
      <c r="C116" s="180"/>
      <c r="D116" s="8" t="s">
        <v>3</v>
      </c>
      <c r="E116" s="9" t="s">
        <v>4</v>
      </c>
      <c r="F116" s="500">
        <v>5</v>
      </c>
      <c r="G116" s="501"/>
      <c r="H116" s="502"/>
      <c r="I116" s="503" t="s">
        <v>5</v>
      </c>
      <c r="J116" s="504"/>
      <c r="K116" s="504"/>
      <c r="L116" s="505">
        <v>41342</v>
      </c>
      <c r="M116" s="505"/>
      <c r="N116" s="505"/>
      <c r="O116" s="506"/>
      <c r="P116" s="10" t="s">
        <v>6</v>
      </c>
      <c r="Q116" s="194"/>
      <c r="R116" s="194"/>
      <c r="S116" s="507">
        <v>0.5833333333333334</v>
      </c>
      <c r="T116" s="508"/>
      <c r="U116" s="509"/>
      <c r="AM116" s="510" t="s">
        <v>389</v>
      </c>
      <c r="AN116" s="511"/>
      <c r="AO116" s="396"/>
      <c r="AP116" s="396"/>
      <c r="AQ116" s="396"/>
      <c r="AR116" s="396"/>
      <c r="AS116" s="413" t="s">
        <v>390</v>
      </c>
      <c r="AT116" s="413" t="s">
        <v>391</v>
      </c>
    </row>
    <row r="117" spans="2:46" ht="16.5" thickTop="1">
      <c r="B117" s="12"/>
      <c r="C117" s="184" t="s">
        <v>145</v>
      </c>
      <c r="D117" s="13" t="s">
        <v>7</v>
      </c>
      <c r="E117" s="14" t="s">
        <v>8</v>
      </c>
      <c r="F117" s="488" t="s">
        <v>9</v>
      </c>
      <c r="G117" s="489"/>
      <c r="H117" s="488" t="s">
        <v>10</v>
      </c>
      <c r="I117" s="489"/>
      <c r="J117" s="488" t="s">
        <v>11</v>
      </c>
      <c r="K117" s="489"/>
      <c r="L117" s="488" t="s">
        <v>12</v>
      </c>
      <c r="M117" s="489"/>
      <c r="N117" s="488"/>
      <c r="O117" s="489"/>
      <c r="P117" s="15" t="s">
        <v>13</v>
      </c>
      <c r="Q117" s="16" t="s">
        <v>14</v>
      </c>
      <c r="R117" s="17" t="s">
        <v>15</v>
      </c>
      <c r="S117" s="18"/>
      <c r="T117" s="490" t="s">
        <v>16</v>
      </c>
      <c r="U117" s="491"/>
      <c r="W117" s="78" t="s">
        <v>64</v>
      </c>
      <c r="X117" s="79"/>
      <c r="Y117" s="80" t="s">
        <v>65</v>
      </c>
      <c r="AL117" s="414" t="s">
        <v>392</v>
      </c>
      <c r="AM117" s="415" t="s">
        <v>393</v>
      </c>
      <c r="AN117" s="415" t="s">
        <v>394</v>
      </c>
      <c r="AO117" s="416" t="s">
        <v>395</v>
      </c>
      <c r="AP117" s="418" t="s">
        <v>396</v>
      </c>
      <c r="AQ117" s="417" t="s">
        <v>397</v>
      </c>
      <c r="AR117" s="418" t="s">
        <v>398</v>
      </c>
      <c r="AS117" s="414" t="s">
        <v>399</v>
      </c>
      <c r="AT117" s="419" t="s">
        <v>400</v>
      </c>
    </row>
    <row r="118" spans="2:46" ht="15">
      <c r="B118" s="19" t="s">
        <v>9</v>
      </c>
      <c r="C118" s="185">
        <v>1491</v>
      </c>
      <c r="D118" s="20" t="s">
        <v>320</v>
      </c>
      <c r="E118" s="21" t="s">
        <v>32</v>
      </c>
      <c r="F118" s="22"/>
      <c r="G118" s="23"/>
      <c r="H118" s="24">
        <f>+R128</f>
        <v>3</v>
      </c>
      <c r="I118" s="25">
        <f>+S128</f>
        <v>2</v>
      </c>
      <c r="J118" s="24">
        <f>R124</f>
        <v>3</v>
      </c>
      <c r="K118" s="25">
        <f>S124</f>
        <v>1</v>
      </c>
      <c r="L118" s="24">
        <f>R126</f>
        <v>3</v>
      </c>
      <c r="M118" s="25">
        <f>S126</f>
        <v>0</v>
      </c>
      <c r="N118" s="24"/>
      <c r="O118" s="25"/>
      <c r="P118" s="26">
        <f>IF(SUM(F118:O118)=0,"",COUNTIF(G118:G121,"3"))</f>
        <v>3</v>
      </c>
      <c r="Q118" s="27">
        <f>IF(SUM(G118:P118)=0,"",COUNTIF(F118:F121,"3"))</f>
        <v>0</v>
      </c>
      <c r="R118" s="28">
        <f>IF(SUM(F118:O118)=0,"",SUM(G118:G121))</f>
        <v>9</v>
      </c>
      <c r="S118" s="29">
        <f>IF(SUM(F118:O118)=0,"",SUM(F118:F121))</f>
        <v>3</v>
      </c>
      <c r="T118" s="555">
        <v>1</v>
      </c>
      <c r="U118" s="556"/>
      <c r="W118" s="81">
        <f>+W124+W126+W128</f>
        <v>122</v>
      </c>
      <c r="X118" s="82">
        <f>+X124+X126+X128</f>
        <v>96</v>
      </c>
      <c r="Y118" s="83">
        <f>+W118-X118</f>
        <v>26</v>
      </c>
      <c r="AL118" s="431"/>
      <c r="AM118" s="47">
        <f aca="true" t="shared" si="150" ref="AM118:AR118">AM124+AM126+AM128</f>
        <v>0</v>
      </c>
      <c r="AN118" s="47">
        <f t="shared" si="150"/>
        <v>0</v>
      </c>
      <c r="AO118" s="420">
        <f t="shared" si="150"/>
        <v>0</v>
      </c>
      <c r="AP118" s="422">
        <f t="shared" si="150"/>
        <v>0</v>
      </c>
      <c r="AQ118" s="421">
        <f t="shared" si="150"/>
        <v>0</v>
      </c>
      <c r="AR118" s="422">
        <f t="shared" si="150"/>
        <v>0</v>
      </c>
      <c r="AS118" s="423" t="e">
        <f>AO118/AP118</f>
        <v>#DIV/0!</v>
      </c>
      <c r="AT118" s="424" t="e">
        <f>AQ118/AR118</f>
        <v>#DIV/0!</v>
      </c>
    </row>
    <row r="119" spans="2:46" ht="15">
      <c r="B119" s="30" t="s">
        <v>10</v>
      </c>
      <c r="C119" s="185">
        <v>1394</v>
      </c>
      <c r="D119" s="20" t="s">
        <v>321</v>
      </c>
      <c r="E119" s="31" t="s">
        <v>34</v>
      </c>
      <c r="F119" s="32">
        <f>+S128</f>
        <v>2</v>
      </c>
      <c r="G119" s="33">
        <f>+R128</f>
        <v>3</v>
      </c>
      <c r="H119" s="34"/>
      <c r="I119" s="35"/>
      <c r="J119" s="32">
        <f>R127</f>
        <v>3</v>
      </c>
      <c r="K119" s="33">
        <f>S127</f>
        <v>0</v>
      </c>
      <c r="L119" s="32">
        <f>R125</f>
        <v>3</v>
      </c>
      <c r="M119" s="33">
        <f>S125</f>
        <v>0</v>
      </c>
      <c r="N119" s="32"/>
      <c r="O119" s="33"/>
      <c r="P119" s="26">
        <f>IF(SUM(F119:O119)=0,"",COUNTIF(I118:I121,"3"))</f>
        <v>2</v>
      </c>
      <c r="Q119" s="27">
        <f>IF(SUM(G119:P119)=0,"",COUNTIF(H118:H121,"3"))</f>
        <v>1</v>
      </c>
      <c r="R119" s="28">
        <f>IF(SUM(F119:O119)=0,"",SUM(I118:I121))</f>
        <v>8</v>
      </c>
      <c r="S119" s="29">
        <f>IF(SUM(F119:O119)=0,"",SUM(H118:H121))</f>
        <v>3</v>
      </c>
      <c r="T119" s="555">
        <v>2</v>
      </c>
      <c r="U119" s="556"/>
      <c r="W119" s="81">
        <f>+W125+W127+X128</f>
        <v>117</v>
      </c>
      <c r="X119" s="82">
        <f>+X125+X127+W128</f>
        <v>84</v>
      </c>
      <c r="Y119" s="83">
        <f>+W119-X119</f>
        <v>33</v>
      </c>
      <c r="AL119" s="432"/>
      <c r="AM119" s="47">
        <f>AM125+AM127+AN128</f>
        <v>0</v>
      </c>
      <c r="AN119" s="47">
        <f>AN125+AN127+AM128</f>
        <v>0</v>
      </c>
      <c r="AO119" s="420">
        <f>AO125+AO127+AP128</f>
        <v>0</v>
      </c>
      <c r="AP119" s="422">
        <f>AP125+AP127+AO128</f>
        <v>0</v>
      </c>
      <c r="AQ119" s="421">
        <f>AQ125+AQ127+AR128</f>
        <v>0</v>
      </c>
      <c r="AR119" s="422">
        <f>AR125+AR127+AQ128</f>
        <v>0</v>
      </c>
      <c r="AS119" s="423" t="e">
        <f>AO119/AP119</f>
        <v>#DIV/0!</v>
      </c>
      <c r="AT119" s="424" t="e">
        <f>AQ119/AR119</f>
        <v>#DIV/0!</v>
      </c>
    </row>
    <row r="120" spans="2:46" ht="15">
      <c r="B120" s="30" t="s">
        <v>11</v>
      </c>
      <c r="C120" s="185">
        <v>1223</v>
      </c>
      <c r="D120" s="20" t="s">
        <v>284</v>
      </c>
      <c r="E120" s="31" t="s">
        <v>26</v>
      </c>
      <c r="F120" s="32">
        <f>+S124</f>
        <v>1</v>
      </c>
      <c r="G120" s="33">
        <f>+R124</f>
        <v>3</v>
      </c>
      <c r="H120" s="32">
        <f>S127</f>
        <v>0</v>
      </c>
      <c r="I120" s="33">
        <f>R127</f>
        <v>3</v>
      </c>
      <c r="J120" s="34"/>
      <c r="K120" s="35"/>
      <c r="L120" s="32">
        <f>R129</f>
        <v>3</v>
      </c>
      <c r="M120" s="33">
        <f>S129</f>
        <v>1</v>
      </c>
      <c r="N120" s="32"/>
      <c r="O120" s="33"/>
      <c r="P120" s="26">
        <f>IF(SUM(F120:O120)=0,"",COUNTIF(K118:K121,"3"))</f>
        <v>1</v>
      </c>
      <c r="Q120" s="27">
        <f>IF(SUM(G120:P120)=0,"",COUNTIF(J118:J121,"3"))</f>
        <v>2</v>
      </c>
      <c r="R120" s="28">
        <f>IF(SUM(F120:O120)=0,"",SUM(K118:K121))</f>
        <v>4</v>
      </c>
      <c r="S120" s="29">
        <f>IF(SUM(F120:O120)=0,"",SUM(J118:J121))</f>
        <v>7</v>
      </c>
      <c r="T120" s="555">
        <v>3</v>
      </c>
      <c r="U120" s="556"/>
      <c r="W120" s="81">
        <f>+X124+X127+W129</f>
        <v>99</v>
      </c>
      <c r="X120" s="82">
        <f>+W124+W127+X129</f>
        <v>109</v>
      </c>
      <c r="Y120" s="83">
        <f>+W120-X120</f>
        <v>-10</v>
      </c>
      <c r="AL120" s="432"/>
      <c r="AM120" s="47">
        <f>AN124+AN127+AM129</f>
        <v>0</v>
      </c>
      <c r="AN120" s="47">
        <f>AM124+AM127+AN129</f>
        <v>0</v>
      </c>
      <c r="AO120" s="420">
        <f>AP124+AP127+AO129</f>
        <v>0</v>
      </c>
      <c r="AP120" s="422">
        <f>AO124+AO127+AP129</f>
        <v>0</v>
      </c>
      <c r="AQ120" s="421">
        <f>AR124+AR127+AQ129</f>
        <v>0</v>
      </c>
      <c r="AR120" s="422">
        <f>AQ124+AQ127+AR129</f>
        <v>0</v>
      </c>
      <c r="AS120" s="423" t="e">
        <f>AO120/AP120</f>
        <v>#DIV/0!</v>
      </c>
      <c r="AT120" s="424" t="e">
        <f>AQ120/AR120</f>
        <v>#DIV/0!</v>
      </c>
    </row>
    <row r="121" spans="2:46" ht="15.75" thickBot="1">
      <c r="B121" s="36" t="s">
        <v>12</v>
      </c>
      <c r="C121" s="186">
        <v>1080</v>
      </c>
      <c r="D121" s="37" t="s">
        <v>324</v>
      </c>
      <c r="E121" s="38" t="s">
        <v>25</v>
      </c>
      <c r="F121" s="39">
        <f>S126</f>
        <v>0</v>
      </c>
      <c r="G121" s="40">
        <f>R126</f>
        <v>3</v>
      </c>
      <c r="H121" s="39">
        <f>S125</f>
        <v>0</v>
      </c>
      <c r="I121" s="40">
        <f>R125</f>
        <v>3</v>
      </c>
      <c r="J121" s="39">
        <f>S129</f>
        <v>1</v>
      </c>
      <c r="K121" s="40">
        <f>R129</f>
        <v>3</v>
      </c>
      <c r="L121" s="41"/>
      <c r="M121" s="42"/>
      <c r="N121" s="39"/>
      <c r="O121" s="40"/>
      <c r="P121" s="43">
        <f>IF(SUM(F121:O121)=0,"",COUNTIF(M118:M121,"3"))</f>
        <v>0</v>
      </c>
      <c r="Q121" s="44">
        <f>IF(SUM(G121:P121)=0,"",COUNTIF(L118:L121,"3"))</f>
        <v>3</v>
      </c>
      <c r="R121" s="45">
        <f>IF(SUM(F121:O122)=0,"",SUM(M118:M121))</f>
        <v>1</v>
      </c>
      <c r="S121" s="46">
        <f>IF(SUM(F121:O121)=0,"",SUM(L118:L121))</f>
        <v>9</v>
      </c>
      <c r="T121" s="557">
        <v>4</v>
      </c>
      <c r="U121" s="558"/>
      <c r="W121" s="81">
        <f>+X125+X126+X129</f>
        <v>58</v>
      </c>
      <c r="X121" s="82">
        <f>+W125+W126+W129</f>
        <v>107</v>
      </c>
      <c r="Y121" s="83">
        <f>+W121-X121</f>
        <v>-49</v>
      </c>
      <c r="AL121" s="433"/>
      <c r="AM121" s="425">
        <f>AN125+AN126+AN129</f>
        <v>0</v>
      </c>
      <c r="AN121" s="425">
        <f>AM125+AM126+AM129</f>
        <v>0</v>
      </c>
      <c r="AO121" s="426">
        <f>AP125+AP126+AP129</f>
        <v>0</v>
      </c>
      <c r="AP121" s="428">
        <f>AO125+AO126+AO129</f>
        <v>0</v>
      </c>
      <c r="AQ121" s="427">
        <f>AR125+AR126+AR129</f>
        <v>0</v>
      </c>
      <c r="AR121" s="428">
        <f>AQ125+AQ126+AQ129</f>
        <v>0</v>
      </c>
      <c r="AS121" s="429" t="e">
        <f>AO121/AP121</f>
        <v>#DIV/0!</v>
      </c>
      <c r="AT121" s="430" t="e">
        <f>AQ121/AR121</f>
        <v>#DIV/0!</v>
      </c>
    </row>
    <row r="122" spans="1:26" ht="16.5" outlineLevel="1" thickTop="1">
      <c r="A122" s="77"/>
      <c r="B122" s="84"/>
      <c r="C122" s="132"/>
      <c r="D122" s="85" t="s">
        <v>66</v>
      </c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7"/>
      <c r="U122" s="88"/>
      <c r="W122" s="89"/>
      <c r="X122" s="90" t="s">
        <v>67</v>
      </c>
      <c r="Y122" s="91">
        <f>SUM(Y118:Y121)</f>
        <v>0</v>
      </c>
      <c r="Z122" s="90" t="str">
        <f>IF(Y122=0,"OK","Virhe")</f>
        <v>OK</v>
      </c>
    </row>
    <row r="123" spans="1:25" ht="16.5" outlineLevel="1" thickBot="1">
      <c r="A123" s="77"/>
      <c r="B123" s="92"/>
      <c r="C123" s="359"/>
      <c r="D123" s="93" t="s">
        <v>68</v>
      </c>
      <c r="E123" s="94"/>
      <c r="F123" s="94"/>
      <c r="G123" s="95"/>
      <c r="H123" s="483" t="s">
        <v>69</v>
      </c>
      <c r="I123" s="484"/>
      <c r="J123" s="485" t="s">
        <v>70</v>
      </c>
      <c r="K123" s="484"/>
      <c r="L123" s="485" t="s">
        <v>71</v>
      </c>
      <c r="M123" s="484"/>
      <c r="N123" s="485" t="s">
        <v>72</v>
      </c>
      <c r="O123" s="484"/>
      <c r="P123" s="485" t="s">
        <v>73</v>
      </c>
      <c r="Q123" s="484"/>
      <c r="R123" s="486" t="s">
        <v>74</v>
      </c>
      <c r="S123" s="487"/>
      <c r="U123" s="96"/>
      <c r="W123" s="97" t="s">
        <v>64</v>
      </c>
      <c r="X123" s="98"/>
      <c r="Y123" s="80" t="s">
        <v>65</v>
      </c>
    </row>
    <row r="124" spans="1:44" ht="15.75" outlineLevel="1">
      <c r="A124" s="77"/>
      <c r="B124" s="360" t="s">
        <v>75</v>
      </c>
      <c r="C124" s="181"/>
      <c r="D124" s="99" t="str">
        <f>IF(D118&gt;"",D118,"")</f>
        <v>Pitkänen Akseli</v>
      </c>
      <c r="E124" s="100" t="str">
        <f>IF(D120&gt;"",D120,"")</f>
        <v>Vanto Otto</v>
      </c>
      <c r="F124" s="86"/>
      <c r="G124" s="101"/>
      <c r="H124" s="476">
        <v>8</v>
      </c>
      <c r="I124" s="477"/>
      <c r="J124" s="474">
        <v>10</v>
      </c>
      <c r="K124" s="475"/>
      <c r="L124" s="474">
        <v>-9</v>
      </c>
      <c r="M124" s="475"/>
      <c r="N124" s="474">
        <v>2</v>
      </c>
      <c r="O124" s="475"/>
      <c r="P124" s="478"/>
      <c r="Q124" s="475"/>
      <c r="R124" s="102">
        <f aca="true" t="shared" si="151" ref="R124:R129">IF(COUNT(H124:P124)=0,"",COUNTIF(H124:P124,"&gt;=0"))</f>
        <v>3</v>
      </c>
      <c r="S124" s="103">
        <f aca="true" t="shared" si="152" ref="S124:S129">IF(COUNT(H124:P124)=0,"",(IF(LEFT(H124,1)="-",1,0)+IF(LEFT(J124,1)="-",1,0)+IF(LEFT(L124,1)="-",1,0)+IF(LEFT(N124,1)="-",1,0)+IF(LEFT(P124,1)="-",1,0)))</f>
        <v>1</v>
      </c>
      <c r="T124" s="104"/>
      <c r="U124" s="105"/>
      <c r="W124" s="106">
        <f aca="true" t="shared" si="153" ref="W124:W129">+AA124+AC124+AE124+AG124+AI124</f>
        <v>43</v>
      </c>
      <c r="X124" s="107">
        <f aca="true" t="shared" si="154" ref="X124:X129">+AB124+AD124+AF124+AH124+AJ124</f>
        <v>31</v>
      </c>
      <c r="Y124" s="108">
        <f aca="true" t="shared" si="155" ref="Y124:Y129">+W124-X124</f>
        <v>12</v>
      </c>
      <c r="AA124" s="109">
        <f aca="true" t="shared" si="156" ref="AA124:AA129">IF(H124="",0,IF(LEFT(H124,1)="-",ABS(H124),(IF(H124&gt;9,H124+2,11))))</f>
        <v>11</v>
      </c>
      <c r="AB124" s="110">
        <f aca="true" t="shared" si="157" ref="AB124:AB129">IF(H124="",0,IF(LEFT(H124,1)="-",(IF(ABS(H124)&gt;9,(ABS(H124)+2),11)),H124))</f>
        <v>8</v>
      </c>
      <c r="AC124" s="109">
        <f aca="true" t="shared" si="158" ref="AC124:AC129">IF(J124="",0,IF(LEFT(J124,1)="-",ABS(J124),(IF(J124&gt;9,J124+2,11))))</f>
        <v>12</v>
      </c>
      <c r="AD124" s="110">
        <f aca="true" t="shared" si="159" ref="AD124:AD129">IF(J124="",0,IF(LEFT(J124,1)="-",(IF(ABS(J124)&gt;9,(ABS(J124)+2),11)),J124))</f>
        <v>10</v>
      </c>
      <c r="AE124" s="109">
        <f aca="true" t="shared" si="160" ref="AE124:AE129">IF(L124="",0,IF(LEFT(L124,1)="-",ABS(L124),(IF(L124&gt;9,L124+2,11))))</f>
        <v>9</v>
      </c>
      <c r="AF124" s="110">
        <f aca="true" t="shared" si="161" ref="AF124:AF129">IF(L124="",0,IF(LEFT(L124,1)="-",(IF(ABS(L124)&gt;9,(ABS(L124)+2),11)),L124))</f>
        <v>11</v>
      </c>
      <c r="AG124" s="109">
        <f aca="true" t="shared" si="162" ref="AG124:AG129">IF(N124="",0,IF(LEFT(N124,1)="-",ABS(N124),(IF(N124&gt;9,N124+2,11))))</f>
        <v>11</v>
      </c>
      <c r="AH124" s="110">
        <f aca="true" t="shared" si="163" ref="AH124:AH129">IF(N124="",0,IF(LEFT(N124,1)="-",(IF(ABS(N124)&gt;9,(ABS(N124)+2),11)),N124))</f>
        <v>2</v>
      </c>
      <c r="AI124" s="109">
        <f aca="true" t="shared" si="164" ref="AI124:AI129">IF(P124="",0,IF(LEFT(P124,1)="-",ABS(P124),(IF(P124&gt;9,P124+2,11))))</f>
        <v>0</v>
      </c>
      <c r="AJ124" s="110">
        <f aca="true" t="shared" si="165" ref="AJ124:AJ129">IF(P124="",0,IF(LEFT(P124,1)="-",(IF(ABS(P124)&gt;9,(ABS(P124)+2),11)),P124))</f>
        <v>0</v>
      </c>
      <c r="AL124" s="434">
        <f>IF(OR(ISBLANK(AL118),ISBLANK(AL120)),0,1)</f>
        <v>0</v>
      </c>
      <c r="AM124" s="436">
        <f aca="true" t="shared" si="166" ref="AM124:AM129">IF(AO124=3,1,0)</f>
        <v>0</v>
      </c>
      <c r="AN124" s="211">
        <f aca="true" t="shared" si="167" ref="AN124:AN129">IF(AP124=3,1,0)</f>
        <v>0</v>
      </c>
      <c r="AO124" s="436">
        <f aca="true" t="shared" si="168" ref="AO124:AO129">IF($AL124=1,$AL124*R124,0)</f>
        <v>0</v>
      </c>
      <c r="AP124" s="211">
        <f aca="true" t="shared" si="169" ref="AP124:AP129">IF($AL124=1,$AL124*S124,0)</f>
        <v>0</v>
      </c>
      <c r="AQ124" s="436">
        <f aca="true" t="shared" si="170" ref="AQ124:AQ129">$AL124*W124</f>
        <v>0</v>
      </c>
      <c r="AR124" s="211">
        <f aca="true" t="shared" si="171" ref="AR124:AR129">$AL124*X124</f>
        <v>0</v>
      </c>
    </row>
    <row r="125" spans="1:44" ht="15.75" outlineLevel="1">
      <c r="A125" s="77"/>
      <c r="B125" s="361" t="s">
        <v>76</v>
      </c>
      <c r="C125" s="181"/>
      <c r="D125" s="99" t="str">
        <f>IF(D119&gt;"",D119,"")</f>
        <v>Portfors Kai</v>
      </c>
      <c r="E125" s="111" t="str">
        <f>IF(D121&gt;"",D121,"")</f>
        <v>Valkama Eero</v>
      </c>
      <c r="F125" s="112"/>
      <c r="G125" s="101"/>
      <c r="H125" s="467">
        <v>5</v>
      </c>
      <c r="I125" s="468"/>
      <c r="J125" s="467">
        <v>2</v>
      </c>
      <c r="K125" s="468"/>
      <c r="L125" s="467">
        <v>4</v>
      </c>
      <c r="M125" s="468"/>
      <c r="N125" s="467"/>
      <c r="O125" s="468"/>
      <c r="P125" s="467"/>
      <c r="Q125" s="468"/>
      <c r="R125" s="102">
        <f t="shared" si="151"/>
        <v>3</v>
      </c>
      <c r="S125" s="103">
        <f t="shared" si="152"/>
        <v>0</v>
      </c>
      <c r="T125" s="113"/>
      <c r="U125" s="114"/>
      <c r="W125" s="106">
        <f t="shared" si="153"/>
        <v>33</v>
      </c>
      <c r="X125" s="107">
        <f t="shared" si="154"/>
        <v>11</v>
      </c>
      <c r="Y125" s="108">
        <f t="shared" si="155"/>
        <v>22</v>
      </c>
      <c r="AA125" s="115">
        <f t="shared" si="156"/>
        <v>11</v>
      </c>
      <c r="AB125" s="116">
        <f t="shared" si="157"/>
        <v>5</v>
      </c>
      <c r="AC125" s="115">
        <f t="shared" si="158"/>
        <v>11</v>
      </c>
      <c r="AD125" s="116">
        <f t="shared" si="159"/>
        <v>2</v>
      </c>
      <c r="AE125" s="115">
        <f t="shared" si="160"/>
        <v>11</v>
      </c>
      <c r="AF125" s="116">
        <f t="shared" si="161"/>
        <v>4</v>
      </c>
      <c r="AG125" s="115">
        <f t="shared" si="162"/>
        <v>0</v>
      </c>
      <c r="AH125" s="116">
        <f t="shared" si="163"/>
        <v>0</v>
      </c>
      <c r="AI125" s="115">
        <f t="shared" si="164"/>
        <v>0</v>
      </c>
      <c r="AJ125" s="116">
        <f t="shared" si="165"/>
        <v>0</v>
      </c>
      <c r="AL125" s="217">
        <f>IF(OR(ISBLANK(AL119),ISBLANK(AL121)),0,1)</f>
        <v>0</v>
      </c>
      <c r="AM125" s="437">
        <f t="shared" si="166"/>
        <v>0</v>
      </c>
      <c r="AN125" s="225">
        <f t="shared" si="167"/>
        <v>0</v>
      </c>
      <c r="AO125" s="437">
        <f t="shared" si="168"/>
        <v>0</v>
      </c>
      <c r="AP125" s="225">
        <f t="shared" si="169"/>
        <v>0</v>
      </c>
      <c r="AQ125" s="437">
        <f t="shared" si="170"/>
        <v>0</v>
      </c>
      <c r="AR125" s="225">
        <f t="shared" si="171"/>
        <v>0</v>
      </c>
    </row>
    <row r="126" spans="1:44" ht="16.5" outlineLevel="1" thickBot="1">
      <c r="A126" s="77"/>
      <c r="B126" s="361" t="s">
        <v>77</v>
      </c>
      <c r="C126" s="181"/>
      <c r="D126" s="117" t="str">
        <f>IF(D118&gt;"",D118,"")</f>
        <v>Pitkänen Akseli</v>
      </c>
      <c r="E126" s="118" t="str">
        <f>IF(D121&gt;"",D121,"")</f>
        <v>Valkama Eero</v>
      </c>
      <c r="F126" s="94"/>
      <c r="G126" s="95"/>
      <c r="H126" s="472">
        <v>4</v>
      </c>
      <c r="I126" s="473"/>
      <c r="J126" s="472">
        <v>7</v>
      </c>
      <c r="K126" s="473"/>
      <c r="L126" s="472">
        <v>6</v>
      </c>
      <c r="M126" s="473"/>
      <c r="N126" s="472"/>
      <c r="O126" s="473"/>
      <c r="P126" s="472"/>
      <c r="Q126" s="473"/>
      <c r="R126" s="102">
        <f t="shared" si="151"/>
        <v>3</v>
      </c>
      <c r="S126" s="103">
        <f t="shared" si="152"/>
        <v>0</v>
      </c>
      <c r="T126" s="113"/>
      <c r="U126" s="114"/>
      <c r="W126" s="106">
        <f t="shared" si="153"/>
        <v>33</v>
      </c>
      <c r="X126" s="107">
        <f t="shared" si="154"/>
        <v>17</v>
      </c>
      <c r="Y126" s="108">
        <f t="shared" si="155"/>
        <v>16</v>
      </c>
      <c r="AA126" s="115">
        <f t="shared" si="156"/>
        <v>11</v>
      </c>
      <c r="AB126" s="116">
        <f t="shared" si="157"/>
        <v>4</v>
      </c>
      <c r="AC126" s="115">
        <f t="shared" si="158"/>
        <v>11</v>
      </c>
      <c r="AD126" s="116">
        <f t="shared" si="159"/>
        <v>7</v>
      </c>
      <c r="AE126" s="115">
        <f t="shared" si="160"/>
        <v>11</v>
      </c>
      <c r="AF126" s="116">
        <f t="shared" si="161"/>
        <v>6</v>
      </c>
      <c r="AG126" s="115">
        <f t="shared" si="162"/>
        <v>0</v>
      </c>
      <c r="AH126" s="116">
        <f t="shared" si="163"/>
        <v>0</v>
      </c>
      <c r="AI126" s="115">
        <f t="shared" si="164"/>
        <v>0</v>
      </c>
      <c r="AJ126" s="116">
        <f t="shared" si="165"/>
        <v>0</v>
      </c>
      <c r="AL126" s="217">
        <f>IF(OR(ISBLANK(AL118),ISBLANK(AL121)),0,1)</f>
        <v>0</v>
      </c>
      <c r="AM126" s="437">
        <f t="shared" si="166"/>
        <v>0</v>
      </c>
      <c r="AN126" s="225">
        <f t="shared" si="167"/>
        <v>0</v>
      </c>
      <c r="AO126" s="437">
        <f t="shared" si="168"/>
        <v>0</v>
      </c>
      <c r="AP126" s="225">
        <f t="shared" si="169"/>
        <v>0</v>
      </c>
      <c r="AQ126" s="437">
        <f t="shared" si="170"/>
        <v>0</v>
      </c>
      <c r="AR126" s="225">
        <f t="shared" si="171"/>
        <v>0</v>
      </c>
    </row>
    <row r="127" spans="1:44" ht="15.75" outlineLevel="1">
      <c r="A127" s="77"/>
      <c r="B127" s="361" t="s">
        <v>78</v>
      </c>
      <c r="C127" s="181"/>
      <c r="D127" s="99" t="str">
        <f>IF(D119&gt;"",D119,"")</f>
        <v>Portfors Kai</v>
      </c>
      <c r="E127" s="111" t="str">
        <f>IF(D120&gt;"",D120,"")</f>
        <v>Vanto Otto</v>
      </c>
      <c r="F127" s="86"/>
      <c r="G127" s="101"/>
      <c r="H127" s="474">
        <v>6</v>
      </c>
      <c r="I127" s="475"/>
      <c r="J127" s="474">
        <v>9</v>
      </c>
      <c r="K127" s="475"/>
      <c r="L127" s="474">
        <v>12</v>
      </c>
      <c r="M127" s="475"/>
      <c r="N127" s="474"/>
      <c r="O127" s="475"/>
      <c r="P127" s="474"/>
      <c r="Q127" s="475"/>
      <c r="R127" s="102">
        <f t="shared" si="151"/>
        <v>3</v>
      </c>
      <c r="S127" s="103">
        <f t="shared" si="152"/>
        <v>0</v>
      </c>
      <c r="T127" s="113"/>
      <c r="U127" s="114"/>
      <c r="W127" s="106">
        <f t="shared" si="153"/>
        <v>36</v>
      </c>
      <c r="X127" s="107">
        <f t="shared" si="154"/>
        <v>27</v>
      </c>
      <c r="Y127" s="108">
        <f t="shared" si="155"/>
        <v>9</v>
      </c>
      <c r="AA127" s="115">
        <f t="shared" si="156"/>
        <v>11</v>
      </c>
      <c r="AB127" s="116">
        <f t="shared" si="157"/>
        <v>6</v>
      </c>
      <c r="AC127" s="115">
        <f t="shared" si="158"/>
        <v>11</v>
      </c>
      <c r="AD127" s="116">
        <f t="shared" si="159"/>
        <v>9</v>
      </c>
      <c r="AE127" s="115">
        <f t="shared" si="160"/>
        <v>14</v>
      </c>
      <c r="AF127" s="116">
        <f t="shared" si="161"/>
        <v>12</v>
      </c>
      <c r="AG127" s="115">
        <f t="shared" si="162"/>
        <v>0</v>
      </c>
      <c r="AH127" s="116">
        <f t="shared" si="163"/>
        <v>0</v>
      </c>
      <c r="AI127" s="115">
        <f t="shared" si="164"/>
        <v>0</v>
      </c>
      <c r="AJ127" s="116">
        <f t="shared" si="165"/>
        <v>0</v>
      </c>
      <c r="AL127" s="217">
        <f>IF(OR(ISBLANK(AL119),ISBLANK(AL120)),0,1)</f>
        <v>0</v>
      </c>
      <c r="AM127" s="437">
        <f t="shared" si="166"/>
        <v>0</v>
      </c>
      <c r="AN127" s="225">
        <f t="shared" si="167"/>
        <v>0</v>
      </c>
      <c r="AO127" s="437">
        <f t="shared" si="168"/>
        <v>0</v>
      </c>
      <c r="AP127" s="225">
        <f t="shared" si="169"/>
        <v>0</v>
      </c>
      <c r="AQ127" s="437">
        <f t="shared" si="170"/>
        <v>0</v>
      </c>
      <c r="AR127" s="225">
        <f t="shared" si="171"/>
        <v>0</v>
      </c>
    </row>
    <row r="128" spans="1:44" ht="15.75" outlineLevel="1">
      <c r="A128" s="77"/>
      <c r="B128" s="361" t="s">
        <v>79</v>
      </c>
      <c r="C128" s="181"/>
      <c r="D128" s="99" t="str">
        <f>IF(D118&gt;"",D118,"")</f>
        <v>Pitkänen Akseli</v>
      </c>
      <c r="E128" s="111" t="str">
        <f>IF(D119&gt;"",D119,"")</f>
        <v>Portfors Kai</v>
      </c>
      <c r="F128" s="112"/>
      <c r="G128" s="101"/>
      <c r="H128" s="467">
        <v>-8</v>
      </c>
      <c r="I128" s="468"/>
      <c r="J128" s="467">
        <v>9</v>
      </c>
      <c r="K128" s="468"/>
      <c r="L128" s="469">
        <v>-5</v>
      </c>
      <c r="M128" s="468"/>
      <c r="N128" s="467">
        <v>8</v>
      </c>
      <c r="O128" s="468"/>
      <c r="P128" s="467">
        <v>9</v>
      </c>
      <c r="Q128" s="468"/>
      <c r="R128" s="102">
        <f t="shared" si="151"/>
        <v>3</v>
      </c>
      <c r="S128" s="103">
        <f t="shared" si="152"/>
        <v>2</v>
      </c>
      <c r="T128" s="113"/>
      <c r="U128" s="114"/>
      <c r="W128" s="106">
        <f t="shared" si="153"/>
        <v>46</v>
      </c>
      <c r="X128" s="107">
        <f t="shared" si="154"/>
        <v>48</v>
      </c>
      <c r="Y128" s="108">
        <f t="shared" si="155"/>
        <v>-2</v>
      </c>
      <c r="AA128" s="115">
        <f t="shared" si="156"/>
        <v>8</v>
      </c>
      <c r="AB128" s="116">
        <f t="shared" si="157"/>
        <v>11</v>
      </c>
      <c r="AC128" s="115">
        <f t="shared" si="158"/>
        <v>11</v>
      </c>
      <c r="AD128" s="116">
        <f t="shared" si="159"/>
        <v>9</v>
      </c>
      <c r="AE128" s="115">
        <f t="shared" si="160"/>
        <v>5</v>
      </c>
      <c r="AF128" s="116">
        <f t="shared" si="161"/>
        <v>11</v>
      </c>
      <c r="AG128" s="115">
        <f t="shared" si="162"/>
        <v>11</v>
      </c>
      <c r="AH128" s="116">
        <f t="shared" si="163"/>
        <v>8</v>
      </c>
      <c r="AI128" s="115">
        <f t="shared" si="164"/>
        <v>11</v>
      </c>
      <c r="AJ128" s="116">
        <f t="shared" si="165"/>
        <v>9</v>
      </c>
      <c r="AL128" s="217">
        <f>IF(OR(ISBLANK(AL118),ISBLANK(AL119)),0,1)</f>
        <v>0</v>
      </c>
      <c r="AM128" s="437">
        <f t="shared" si="166"/>
        <v>0</v>
      </c>
      <c r="AN128" s="225">
        <f t="shared" si="167"/>
        <v>0</v>
      </c>
      <c r="AO128" s="437">
        <f t="shared" si="168"/>
        <v>0</v>
      </c>
      <c r="AP128" s="225">
        <f t="shared" si="169"/>
        <v>0</v>
      </c>
      <c r="AQ128" s="437">
        <f t="shared" si="170"/>
        <v>0</v>
      </c>
      <c r="AR128" s="225">
        <f t="shared" si="171"/>
        <v>0</v>
      </c>
    </row>
    <row r="129" spans="1:44" ht="16.5" outlineLevel="1" thickBot="1">
      <c r="A129" s="77"/>
      <c r="B129" s="362" t="s">
        <v>80</v>
      </c>
      <c r="C129" s="182"/>
      <c r="D129" s="119" t="str">
        <f>IF(D120&gt;"",D120,"")</f>
        <v>Vanto Otto</v>
      </c>
      <c r="E129" s="120" t="str">
        <f>IF(D121&gt;"",D121,"")</f>
        <v>Valkama Eero</v>
      </c>
      <c r="F129" s="121"/>
      <c r="G129" s="122"/>
      <c r="H129" s="470">
        <v>6</v>
      </c>
      <c r="I129" s="471"/>
      <c r="J129" s="470">
        <v>-8</v>
      </c>
      <c r="K129" s="471"/>
      <c r="L129" s="470">
        <v>8</v>
      </c>
      <c r="M129" s="471"/>
      <c r="N129" s="470">
        <v>5</v>
      </c>
      <c r="O129" s="471"/>
      <c r="P129" s="470"/>
      <c r="Q129" s="471"/>
      <c r="R129" s="123">
        <f t="shared" si="151"/>
        <v>3</v>
      </c>
      <c r="S129" s="124">
        <f t="shared" si="152"/>
        <v>1</v>
      </c>
      <c r="T129" s="125"/>
      <c r="U129" s="126"/>
      <c r="W129" s="106">
        <f t="shared" si="153"/>
        <v>41</v>
      </c>
      <c r="X129" s="107">
        <f t="shared" si="154"/>
        <v>30</v>
      </c>
      <c r="Y129" s="108">
        <f t="shared" si="155"/>
        <v>11</v>
      </c>
      <c r="AA129" s="127">
        <f t="shared" si="156"/>
        <v>11</v>
      </c>
      <c r="AB129" s="128">
        <f t="shared" si="157"/>
        <v>6</v>
      </c>
      <c r="AC129" s="127">
        <f t="shared" si="158"/>
        <v>8</v>
      </c>
      <c r="AD129" s="128">
        <f t="shared" si="159"/>
        <v>11</v>
      </c>
      <c r="AE129" s="127">
        <f t="shared" si="160"/>
        <v>11</v>
      </c>
      <c r="AF129" s="128">
        <f t="shared" si="161"/>
        <v>8</v>
      </c>
      <c r="AG129" s="127">
        <f t="shared" si="162"/>
        <v>11</v>
      </c>
      <c r="AH129" s="128">
        <f t="shared" si="163"/>
        <v>5</v>
      </c>
      <c r="AI129" s="127">
        <f t="shared" si="164"/>
        <v>0</v>
      </c>
      <c r="AJ129" s="128">
        <f t="shared" si="165"/>
        <v>0</v>
      </c>
      <c r="AL129" s="435">
        <f>IF(OR(ISBLANK(AL120),ISBLANK(AL121)),0,1)</f>
        <v>0</v>
      </c>
      <c r="AM129" s="438">
        <f t="shared" si="166"/>
        <v>0</v>
      </c>
      <c r="AN129" s="277">
        <f t="shared" si="167"/>
        <v>0</v>
      </c>
      <c r="AO129" s="438">
        <f t="shared" si="168"/>
        <v>0</v>
      </c>
      <c r="AP129" s="277">
        <f t="shared" si="169"/>
        <v>0</v>
      </c>
      <c r="AQ129" s="438">
        <f t="shared" si="170"/>
        <v>0</v>
      </c>
      <c r="AR129" s="277">
        <f t="shared" si="171"/>
        <v>0</v>
      </c>
    </row>
    <row r="130" ht="16.5" thickBot="1" thickTop="1"/>
    <row r="131" spans="2:21" ht="16.5" thickTop="1">
      <c r="B131" s="1"/>
      <c r="C131" s="179"/>
      <c r="D131" s="2" t="s">
        <v>126</v>
      </c>
      <c r="E131" s="3"/>
      <c r="F131" s="3"/>
      <c r="G131" s="3"/>
      <c r="H131" s="4"/>
      <c r="I131" s="3"/>
      <c r="J131" s="5" t="s">
        <v>0</v>
      </c>
      <c r="K131" s="6"/>
      <c r="L131" s="492" t="s">
        <v>31</v>
      </c>
      <c r="M131" s="493"/>
      <c r="N131" s="493"/>
      <c r="O131" s="494"/>
      <c r="P131" s="495" t="s">
        <v>2</v>
      </c>
      <c r="Q131" s="496"/>
      <c r="R131" s="496"/>
      <c r="S131" s="497">
        <v>9</v>
      </c>
      <c r="T131" s="498"/>
      <c r="U131" s="499"/>
    </row>
    <row r="132" spans="2:46" ht="16.5" thickBot="1">
      <c r="B132" s="7"/>
      <c r="C132" s="180"/>
      <c r="D132" s="8" t="s">
        <v>3</v>
      </c>
      <c r="E132" s="9" t="s">
        <v>4</v>
      </c>
      <c r="F132" s="500">
        <v>6</v>
      </c>
      <c r="G132" s="501"/>
      <c r="H132" s="502"/>
      <c r="I132" s="503" t="s">
        <v>5</v>
      </c>
      <c r="J132" s="504"/>
      <c r="K132" s="504"/>
      <c r="L132" s="505">
        <v>41342</v>
      </c>
      <c r="M132" s="505"/>
      <c r="N132" s="505"/>
      <c r="O132" s="506"/>
      <c r="P132" s="10" t="s">
        <v>6</v>
      </c>
      <c r="Q132" s="194"/>
      <c r="R132" s="194"/>
      <c r="S132" s="507">
        <v>0.5833333333333334</v>
      </c>
      <c r="T132" s="508"/>
      <c r="U132" s="509"/>
      <c r="AM132" s="510" t="s">
        <v>389</v>
      </c>
      <c r="AN132" s="511"/>
      <c r="AO132" s="396"/>
      <c r="AP132" s="396"/>
      <c r="AQ132" s="396"/>
      <c r="AR132" s="396"/>
      <c r="AS132" s="413" t="s">
        <v>390</v>
      </c>
      <c r="AT132" s="413" t="s">
        <v>391</v>
      </c>
    </row>
    <row r="133" spans="2:46" ht="16.5" thickTop="1">
      <c r="B133" s="12"/>
      <c r="C133" s="184" t="s">
        <v>145</v>
      </c>
      <c r="D133" s="13" t="s">
        <v>7</v>
      </c>
      <c r="E133" s="14" t="s">
        <v>8</v>
      </c>
      <c r="F133" s="488" t="s">
        <v>9</v>
      </c>
      <c r="G133" s="489"/>
      <c r="H133" s="488" t="s">
        <v>10</v>
      </c>
      <c r="I133" s="489"/>
      <c r="J133" s="488" t="s">
        <v>11</v>
      </c>
      <c r="K133" s="489"/>
      <c r="L133" s="488" t="s">
        <v>12</v>
      </c>
      <c r="M133" s="489"/>
      <c r="N133" s="488"/>
      <c r="O133" s="489"/>
      <c r="P133" s="15" t="s">
        <v>13</v>
      </c>
      <c r="Q133" s="16" t="s">
        <v>14</v>
      </c>
      <c r="R133" s="17" t="s">
        <v>15</v>
      </c>
      <c r="S133" s="18"/>
      <c r="T133" s="490" t="s">
        <v>16</v>
      </c>
      <c r="U133" s="491"/>
      <c r="W133" s="78" t="s">
        <v>64</v>
      </c>
      <c r="X133" s="79"/>
      <c r="Y133" s="80" t="s">
        <v>65</v>
      </c>
      <c r="AL133" s="414" t="s">
        <v>392</v>
      </c>
      <c r="AM133" s="415" t="s">
        <v>393</v>
      </c>
      <c r="AN133" s="415" t="s">
        <v>394</v>
      </c>
      <c r="AO133" s="416" t="s">
        <v>395</v>
      </c>
      <c r="AP133" s="418" t="s">
        <v>396</v>
      </c>
      <c r="AQ133" s="417" t="s">
        <v>397</v>
      </c>
      <c r="AR133" s="418" t="s">
        <v>398</v>
      </c>
      <c r="AS133" s="414" t="s">
        <v>399</v>
      </c>
      <c r="AT133" s="419" t="s">
        <v>400</v>
      </c>
    </row>
    <row r="134" spans="2:46" ht="15">
      <c r="B134" s="19" t="s">
        <v>9</v>
      </c>
      <c r="C134" s="185">
        <v>1464</v>
      </c>
      <c r="D134" s="20" t="s">
        <v>271</v>
      </c>
      <c r="E134" s="21" t="s">
        <v>24</v>
      </c>
      <c r="F134" s="22"/>
      <c r="G134" s="23"/>
      <c r="H134" s="24">
        <f>+R144</f>
        <v>3</v>
      </c>
      <c r="I134" s="25">
        <f>+S144</f>
        <v>2</v>
      </c>
      <c r="J134" s="24">
        <f>R140</f>
        <v>3</v>
      </c>
      <c r="K134" s="25">
        <f>S140</f>
        <v>1</v>
      </c>
      <c r="L134" s="24">
        <f>R142</f>
        <v>3</v>
      </c>
      <c r="M134" s="25">
        <f>S142</f>
        <v>0</v>
      </c>
      <c r="N134" s="24"/>
      <c r="O134" s="25"/>
      <c r="P134" s="26">
        <f>IF(SUM(F134:O134)=0,"",COUNTIF(G134:G137,"3"))</f>
        <v>3</v>
      </c>
      <c r="Q134" s="27">
        <f>IF(SUM(G134:P134)=0,"",COUNTIF(F134:F137,"3"))</f>
        <v>0</v>
      </c>
      <c r="R134" s="28">
        <f>IF(SUM(F134:O134)=0,"",SUM(G134:G137))</f>
        <v>9</v>
      </c>
      <c r="S134" s="29">
        <f>IF(SUM(F134:O134)=0,"",SUM(F134:F137))</f>
        <v>3</v>
      </c>
      <c r="T134" s="555">
        <v>1</v>
      </c>
      <c r="U134" s="556"/>
      <c r="W134" s="81">
        <f>+W140+W142+W144</f>
        <v>127</v>
      </c>
      <c r="X134" s="82">
        <f>+X140+X142+X144</f>
        <v>85</v>
      </c>
      <c r="Y134" s="83">
        <f>+W134-X134</f>
        <v>42</v>
      </c>
      <c r="AL134" s="431"/>
      <c r="AM134" s="47">
        <f aca="true" t="shared" si="172" ref="AM134:AR134">AM140+AM142+AM144</f>
        <v>0</v>
      </c>
      <c r="AN134" s="47">
        <f t="shared" si="172"/>
        <v>0</v>
      </c>
      <c r="AO134" s="420">
        <f t="shared" si="172"/>
        <v>0</v>
      </c>
      <c r="AP134" s="422">
        <f t="shared" si="172"/>
        <v>0</v>
      </c>
      <c r="AQ134" s="421">
        <f t="shared" si="172"/>
        <v>0</v>
      </c>
      <c r="AR134" s="422">
        <f t="shared" si="172"/>
        <v>0</v>
      </c>
      <c r="AS134" s="423" t="e">
        <f>AO134/AP134</f>
        <v>#DIV/0!</v>
      </c>
      <c r="AT134" s="424" t="e">
        <f>AQ134/AR134</f>
        <v>#DIV/0!</v>
      </c>
    </row>
    <row r="135" spans="2:46" ht="15">
      <c r="B135" s="30" t="s">
        <v>10</v>
      </c>
      <c r="C135" s="185">
        <v>1369</v>
      </c>
      <c r="D135" s="20" t="s">
        <v>247</v>
      </c>
      <c r="E135" s="31" t="s">
        <v>28</v>
      </c>
      <c r="F135" s="32">
        <f>+S144</f>
        <v>2</v>
      </c>
      <c r="G135" s="33">
        <f>+R144</f>
        <v>3</v>
      </c>
      <c r="H135" s="34"/>
      <c r="I135" s="35"/>
      <c r="J135" s="32">
        <f>R143</f>
        <v>3</v>
      </c>
      <c r="K135" s="33">
        <f>S143</f>
        <v>2</v>
      </c>
      <c r="L135" s="32">
        <f>R141</f>
        <v>3</v>
      </c>
      <c r="M135" s="33">
        <f>S141</f>
        <v>2</v>
      </c>
      <c r="N135" s="32"/>
      <c r="O135" s="33"/>
      <c r="P135" s="26">
        <f>IF(SUM(F135:O135)=0,"",COUNTIF(I134:I137,"3"))</f>
        <v>2</v>
      </c>
      <c r="Q135" s="27">
        <f>IF(SUM(G135:P135)=0,"",COUNTIF(H134:H137,"3"))</f>
        <v>1</v>
      </c>
      <c r="R135" s="28">
        <f>IF(SUM(F135:O135)=0,"",SUM(I134:I137))</f>
        <v>8</v>
      </c>
      <c r="S135" s="29">
        <f>IF(SUM(F135:O135)=0,"",SUM(H134:H137))</f>
        <v>7</v>
      </c>
      <c r="T135" s="555">
        <v>2</v>
      </c>
      <c r="U135" s="556"/>
      <c r="W135" s="81">
        <f>+W141+W143+X144</f>
        <v>141</v>
      </c>
      <c r="X135" s="82">
        <f>+X141+X143+W144</f>
        <v>137</v>
      </c>
      <c r="Y135" s="83">
        <f>+W135-X135</f>
        <v>4</v>
      </c>
      <c r="AL135" s="432"/>
      <c r="AM135" s="47">
        <f>AM141+AM143+AN144</f>
        <v>0</v>
      </c>
      <c r="AN135" s="47">
        <f>AN141+AN143+AM144</f>
        <v>0</v>
      </c>
      <c r="AO135" s="420">
        <f>AO141+AO143+AP144</f>
        <v>0</v>
      </c>
      <c r="AP135" s="422">
        <f>AP141+AP143+AO144</f>
        <v>0</v>
      </c>
      <c r="AQ135" s="421">
        <f>AQ141+AQ143+AR144</f>
        <v>0</v>
      </c>
      <c r="AR135" s="422">
        <f>AR141+AR143+AQ144</f>
        <v>0</v>
      </c>
      <c r="AS135" s="423" t="e">
        <f>AO135/AP135</f>
        <v>#DIV/0!</v>
      </c>
      <c r="AT135" s="424" t="e">
        <f>AQ135/AR135</f>
        <v>#DIV/0!</v>
      </c>
    </row>
    <row r="136" spans="2:46" ht="15">
      <c r="B136" s="30" t="s">
        <v>11</v>
      </c>
      <c r="C136" s="185">
        <v>1159</v>
      </c>
      <c r="D136" s="20" t="s">
        <v>318</v>
      </c>
      <c r="E136" s="31" t="s">
        <v>32</v>
      </c>
      <c r="F136" s="32">
        <f>+S140</f>
        <v>1</v>
      </c>
      <c r="G136" s="33">
        <f>+R140</f>
        <v>3</v>
      </c>
      <c r="H136" s="32">
        <f>S143</f>
        <v>2</v>
      </c>
      <c r="I136" s="33">
        <f>R143</f>
        <v>3</v>
      </c>
      <c r="J136" s="34"/>
      <c r="K136" s="35"/>
      <c r="L136" s="32">
        <f>R145</f>
        <v>3</v>
      </c>
      <c r="M136" s="33">
        <f>S145</f>
        <v>2</v>
      </c>
      <c r="N136" s="32"/>
      <c r="O136" s="33"/>
      <c r="P136" s="26">
        <f>IF(SUM(F136:O136)=0,"",COUNTIF(K134:K137,"3"))</f>
        <v>1</v>
      </c>
      <c r="Q136" s="27">
        <f>IF(SUM(G136:P136)=0,"",COUNTIF(J134:J137,"3"))</f>
        <v>2</v>
      </c>
      <c r="R136" s="28">
        <f>IF(SUM(F136:O136)=0,"",SUM(K134:K137))</f>
        <v>6</v>
      </c>
      <c r="S136" s="29">
        <f>IF(SUM(F136:O136)=0,"",SUM(J134:J137))</f>
        <v>8</v>
      </c>
      <c r="T136" s="555">
        <v>3</v>
      </c>
      <c r="U136" s="556"/>
      <c r="W136" s="81">
        <f>+X140+X143+W145</f>
        <v>129</v>
      </c>
      <c r="X136" s="82">
        <f>+W140+W143+X145</f>
        <v>144</v>
      </c>
      <c r="Y136" s="83">
        <f>+W136-X136</f>
        <v>-15</v>
      </c>
      <c r="AL136" s="432"/>
      <c r="AM136" s="47">
        <f>AN140+AN143+AM145</f>
        <v>0</v>
      </c>
      <c r="AN136" s="47">
        <f>AM140+AM143+AN145</f>
        <v>0</v>
      </c>
      <c r="AO136" s="420">
        <f>AP140+AP143+AO145</f>
        <v>0</v>
      </c>
      <c r="AP136" s="422">
        <f>AO140+AO143+AP145</f>
        <v>0</v>
      </c>
      <c r="AQ136" s="421">
        <f>AR140+AR143+AQ145</f>
        <v>0</v>
      </c>
      <c r="AR136" s="422">
        <f>AQ140+AQ143+AR145</f>
        <v>0</v>
      </c>
      <c r="AS136" s="423" t="e">
        <f>AO136/AP136</f>
        <v>#DIV/0!</v>
      </c>
      <c r="AT136" s="424" t="e">
        <f>AQ136/AR136</f>
        <v>#DIV/0!</v>
      </c>
    </row>
    <row r="137" spans="2:46" ht="15.75" thickBot="1">
      <c r="B137" s="36" t="s">
        <v>12</v>
      </c>
      <c r="C137" s="186"/>
      <c r="D137" s="37" t="s">
        <v>319</v>
      </c>
      <c r="E137" s="38" t="s">
        <v>147</v>
      </c>
      <c r="F137" s="39">
        <f>S142</f>
        <v>0</v>
      </c>
      <c r="G137" s="40">
        <f>R142</f>
        <v>3</v>
      </c>
      <c r="H137" s="39">
        <f>S141</f>
        <v>2</v>
      </c>
      <c r="I137" s="40">
        <f>R141</f>
        <v>3</v>
      </c>
      <c r="J137" s="39">
        <f>S145</f>
        <v>2</v>
      </c>
      <c r="K137" s="40">
        <f>R145</f>
        <v>3</v>
      </c>
      <c r="L137" s="41"/>
      <c r="M137" s="42"/>
      <c r="N137" s="39"/>
      <c r="O137" s="40"/>
      <c r="P137" s="43">
        <f>IF(SUM(F137:O137)=0,"",COUNTIF(M134:M137,"3"))</f>
        <v>0</v>
      </c>
      <c r="Q137" s="44">
        <f>IF(SUM(G137:P137)=0,"",COUNTIF(L134:L137,"3"))</f>
        <v>3</v>
      </c>
      <c r="R137" s="45">
        <f>IF(SUM(F137:O138)=0,"",SUM(M134:M137))</f>
        <v>4</v>
      </c>
      <c r="S137" s="46">
        <f>IF(SUM(F137:O137)=0,"",SUM(L134:L137))</f>
        <v>9</v>
      </c>
      <c r="T137" s="557">
        <v>4</v>
      </c>
      <c r="U137" s="558"/>
      <c r="W137" s="81">
        <f>+X141+X142+X145</f>
        <v>104</v>
      </c>
      <c r="X137" s="82">
        <f>+W141+W142+W145</f>
        <v>135</v>
      </c>
      <c r="Y137" s="83">
        <f>+W137-X137</f>
        <v>-31</v>
      </c>
      <c r="AL137" s="433"/>
      <c r="AM137" s="425">
        <f>AN141+AN142+AN145</f>
        <v>0</v>
      </c>
      <c r="AN137" s="425">
        <f>AM141+AM142+AM145</f>
        <v>0</v>
      </c>
      <c r="AO137" s="426">
        <f>AP141+AP142+AP145</f>
        <v>0</v>
      </c>
      <c r="AP137" s="428">
        <f>AO141+AO142+AO145</f>
        <v>0</v>
      </c>
      <c r="AQ137" s="427">
        <f>AR141+AR142+AR145</f>
        <v>0</v>
      </c>
      <c r="AR137" s="428">
        <f>AQ141+AQ142+AQ145</f>
        <v>0</v>
      </c>
      <c r="AS137" s="429" t="e">
        <f>AO137/AP137</f>
        <v>#DIV/0!</v>
      </c>
      <c r="AT137" s="430" t="e">
        <f>AQ137/AR137</f>
        <v>#DIV/0!</v>
      </c>
    </row>
    <row r="138" spans="1:26" ht="16.5" outlineLevel="1" thickTop="1">
      <c r="A138" s="77"/>
      <c r="B138" s="84"/>
      <c r="C138" s="132"/>
      <c r="D138" s="85" t="s">
        <v>66</v>
      </c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7"/>
      <c r="U138" s="88"/>
      <c r="W138" s="89"/>
      <c r="X138" s="90" t="s">
        <v>67</v>
      </c>
      <c r="Y138" s="91">
        <f>SUM(Y134:Y137)</f>
        <v>0</v>
      </c>
      <c r="Z138" s="90" t="str">
        <f>IF(Y138=0,"OK","Virhe")</f>
        <v>OK</v>
      </c>
    </row>
    <row r="139" spans="1:25" ht="16.5" outlineLevel="1" thickBot="1">
      <c r="A139" s="77"/>
      <c r="B139" s="92"/>
      <c r="C139" s="359"/>
      <c r="D139" s="93" t="s">
        <v>68</v>
      </c>
      <c r="E139" s="94"/>
      <c r="F139" s="94"/>
      <c r="G139" s="95"/>
      <c r="H139" s="483" t="s">
        <v>69</v>
      </c>
      <c r="I139" s="484"/>
      <c r="J139" s="485" t="s">
        <v>70</v>
      </c>
      <c r="K139" s="484"/>
      <c r="L139" s="485" t="s">
        <v>71</v>
      </c>
      <c r="M139" s="484"/>
      <c r="N139" s="485" t="s">
        <v>72</v>
      </c>
      <c r="O139" s="484"/>
      <c r="P139" s="485" t="s">
        <v>73</v>
      </c>
      <c r="Q139" s="484"/>
      <c r="R139" s="486" t="s">
        <v>74</v>
      </c>
      <c r="S139" s="487"/>
      <c r="U139" s="96"/>
      <c r="W139" s="97" t="s">
        <v>64</v>
      </c>
      <c r="X139" s="98"/>
      <c r="Y139" s="80" t="s">
        <v>65</v>
      </c>
    </row>
    <row r="140" spans="1:44" ht="15.75" outlineLevel="1">
      <c r="A140" s="77"/>
      <c r="B140" s="360" t="s">
        <v>75</v>
      </c>
      <c r="C140" s="181"/>
      <c r="D140" s="99" t="str">
        <f>IF(D134&gt;"",D134,"")</f>
        <v>Tiljander Aleksi</v>
      </c>
      <c r="E140" s="100" t="str">
        <f>IF(D136&gt;"",D136,"")</f>
        <v>Salminen Severi</v>
      </c>
      <c r="F140" s="86"/>
      <c r="G140" s="101"/>
      <c r="H140" s="476">
        <v>9</v>
      </c>
      <c r="I140" s="477"/>
      <c r="J140" s="474">
        <v>-12</v>
      </c>
      <c r="K140" s="475"/>
      <c r="L140" s="474">
        <v>6</v>
      </c>
      <c r="M140" s="475"/>
      <c r="N140" s="474">
        <v>5</v>
      </c>
      <c r="O140" s="475"/>
      <c r="P140" s="478"/>
      <c r="Q140" s="475"/>
      <c r="R140" s="102">
        <f aca="true" t="shared" si="173" ref="R140:R145">IF(COUNT(H140:P140)=0,"",COUNTIF(H140:P140,"&gt;=0"))</f>
        <v>3</v>
      </c>
      <c r="S140" s="103">
        <f aca="true" t="shared" si="174" ref="S140:S145">IF(COUNT(H140:P140)=0,"",(IF(LEFT(H140,1)="-",1,0)+IF(LEFT(J140,1)="-",1,0)+IF(LEFT(L140,1)="-",1,0)+IF(LEFT(N140,1)="-",1,0)+IF(LEFT(P140,1)="-",1,0)))</f>
        <v>1</v>
      </c>
      <c r="T140" s="104"/>
      <c r="U140" s="105"/>
      <c r="W140" s="106">
        <f aca="true" t="shared" si="175" ref="W140:W145">+AA140+AC140+AE140+AG140+AI140</f>
        <v>45</v>
      </c>
      <c r="X140" s="107">
        <f aca="true" t="shared" si="176" ref="X140:X145">+AB140+AD140+AF140+AH140+AJ140</f>
        <v>34</v>
      </c>
      <c r="Y140" s="108">
        <f aca="true" t="shared" si="177" ref="Y140:Y145">+W140-X140</f>
        <v>11</v>
      </c>
      <c r="AA140" s="109">
        <f aca="true" t="shared" si="178" ref="AA140:AA145">IF(H140="",0,IF(LEFT(H140,1)="-",ABS(H140),(IF(H140&gt;9,H140+2,11))))</f>
        <v>11</v>
      </c>
      <c r="AB140" s="110">
        <f aca="true" t="shared" si="179" ref="AB140:AB145">IF(H140="",0,IF(LEFT(H140,1)="-",(IF(ABS(H140)&gt;9,(ABS(H140)+2),11)),H140))</f>
        <v>9</v>
      </c>
      <c r="AC140" s="109">
        <f aca="true" t="shared" si="180" ref="AC140:AC145">IF(J140="",0,IF(LEFT(J140,1)="-",ABS(J140),(IF(J140&gt;9,J140+2,11))))</f>
        <v>12</v>
      </c>
      <c r="AD140" s="110">
        <f aca="true" t="shared" si="181" ref="AD140:AD145">IF(J140="",0,IF(LEFT(J140,1)="-",(IF(ABS(J140)&gt;9,(ABS(J140)+2),11)),J140))</f>
        <v>14</v>
      </c>
      <c r="AE140" s="109">
        <f aca="true" t="shared" si="182" ref="AE140:AE145">IF(L140="",0,IF(LEFT(L140,1)="-",ABS(L140),(IF(L140&gt;9,L140+2,11))))</f>
        <v>11</v>
      </c>
      <c r="AF140" s="110">
        <f aca="true" t="shared" si="183" ref="AF140:AF145">IF(L140="",0,IF(LEFT(L140,1)="-",(IF(ABS(L140)&gt;9,(ABS(L140)+2),11)),L140))</f>
        <v>6</v>
      </c>
      <c r="AG140" s="109">
        <f aca="true" t="shared" si="184" ref="AG140:AG145">IF(N140="",0,IF(LEFT(N140,1)="-",ABS(N140),(IF(N140&gt;9,N140+2,11))))</f>
        <v>11</v>
      </c>
      <c r="AH140" s="110">
        <f aca="true" t="shared" si="185" ref="AH140:AH145">IF(N140="",0,IF(LEFT(N140,1)="-",(IF(ABS(N140)&gt;9,(ABS(N140)+2),11)),N140))</f>
        <v>5</v>
      </c>
      <c r="AI140" s="109">
        <f aca="true" t="shared" si="186" ref="AI140:AI145">IF(P140="",0,IF(LEFT(P140,1)="-",ABS(P140),(IF(P140&gt;9,P140+2,11))))</f>
        <v>0</v>
      </c>
      <c r="AJ140" s="110">
        <f aca="true" t="shared" si="187" ref="AJ140:AJ145">IF(P140="",0,IF(LEFT(P140,1)="-",(IF(ABS(P140)&gt;9,(ABS(P140)+2),11)),P140))</f>
        <v>0</v>
      </c>
      <c r="AL140" s="434">
        <f>IF(OR(ISBLANK(AL134),ISBLANK(AL136)),0,1)</f>
        <v>0</v>
      </c>
      <c r="AM140" s="436">
        <f aca="true" t="shared" si="188" ref="AM140:AM145">IF(AO140=3,1,0)</f>
        <v>0</v>
      </c>
      <c r="AN140" s="211">
        <f aca="true" t="shared" si="189" ref="AN140:AN145">IF(AP140=3,1,0)</f>
        <v>0</v>
      </c>
      <c r="AO140" s="436">
        <f aca="true" t="shared" si="190" ref="AO140:AO145">IF($AL140=1,$AL140*R140,0)</f>
        <v>0</v>
      </c>
      <c r="AP140" s="211">
        <f aca="true" t="shared" si="191" ref="AP140:AP145">IF($AL140=1,$AL140*S140,0)</f>
        <v>0</v>
      </c>
      <c r="AQ140" s="436">
        <f aca="true" t="shared" si="192" ref="AQ140:AQ145">$AL140*W140</f>
        <v>0</v>
      </c>
      <c r="AR140" s="211">
        <f aca="true" t="shared" si="193" ref="AR140:AR145">$AL140*X140</f>
        <v>0</v>
      </c>
    </row>
    <row r="141" spans="1:44" ht="15.75" outlineLevel="1">
      <c r="A141" s="77"/>
      <c r="B141" s="361" t="s">
        <v>76</v>
      </c>
      <c r="C141" s="181"/>
      <c r="D141" s="99" t="str">
        <f>IF(D135&gt;"",D135,"")</f>
        <v>Valasti Veeti</v>
      </c>
      <c r="E141" s="111" t="str">
        <f>IF(D137&gt;"",D137,"")</f>
        <v>Kovanen Jarno</v>
      </c>
      <c r="F141" s="112"/>
      <c r="G141" s="101"/>
      <c r="H141" s="467">
        <v>-9</v>
      </c>
      <c r="I141" s="468"/>
      <c r="J141" s="467">
        <v>8</v>
      </c>
      <c r="K141" s="468"/>
      <c r="L141" s="467">
        <v>3</v>
      </c>
      <c r="M141" s="468"/>
      <c r="N141" s="467">
        <v>-10</v>
      </c>
      <c r="O141" s="468"/>
      <c r="P141" s="467">
        <v>9</v>
      </c>
      <c r="Q141" s="468"/>
      <c r="R141" s="102">
        <f t="shared" si="173"/>
        <v>3</v>
      </c>
      <c r="S141" s="103">
        <f t="shared" si="174"/>
        <v>2</v>
      </c>
      <c r="T141" s="113"/>
      <c r="U141" s="114"/>
      <c r="W141" s="106">
        <f t="shared" si="175"/>
        <v>52</v>
      </c>
      <c r="X141" s="107">
        <f t="shared" si="176"/>
        <v>43</v>
      </c>
      <c r="Y141" s="108">
        <f t="shared" si="177"/>
        <v>9</v>
      </c>
      <c r="AA141" s="115">
        <f t="shared" si="178"/>
        <v>9</v>
      </c>
      <c r="AB141" s="116">
        <f t="shared" si="179"/>
        <v>11</v>
      </c>
      <c r="AC141" s="115">
        <f t="shared" si="180"/>
        <v>11</v>
      </c>
      <c r="AD141" s="116">
        <f t="shared" si="181"/>
        <v>8</v>
      </c>
      <c r="AE141" s="115">
        <f t="shared" si="182"/>
        <v>11</v>
      </c>
      <c r="AF141" s="116">
        <f t="shared" si="183"/>
        <v>3</v>
      </c>
      <c r="AG141" s="115">
        <f t="shared" si="184"/>
        <v>10</v>
      </c>
      <c r="AH141" s="116">
        <f t="shared" si="185"/>
        <v>12</v>
      </c>
      <c r="AI141" s="115">
        <f t="shared" si="186"/>
        <v>11</v>
      </c>
      <c r="AJ141" s="116">
        <f t="shared" si="187"/>
        <v>9</v>
      </c>
      <c r="AL141" s="217">
        <f>IF(OR(ISBLANK(AL135),ISBLANK(AL137)),0,1)</f>
        <v>0</v>
      </c>
      <c r="AM141" s="437">
        <f t="shared" si="188"/>
        <v>0</v>
      </c>
      <c r="AN141" s="225">
        <f t="shared" si="189"/>
        <v>0</v>
      </c>
      <c r="AO141" s="437">
        <f t="shared" si="190"/>
        <v>0</v>
      </c>
      <c r="AP141" s="225">
        <f t="shared" si="191"/>
        <v>0</v>
      </c>
      <c r="AQ141" s="437">
        <f t="shared" si="192"/>
        <v>0</v>
      </c>
      <c r="AR141" s="225">
        <f t="shared" si="193"/>
        <v>0</v>
      </c>
    </row>
    <row r="142" spans="1:44" ht="16.5" outlineLevel="1" thickBot="1">
      <c r="A142" s="77"/>
      <c r="B142" s="361" t="s">
        <v>77</v>
      </c>
      <c r="C142" s="181"/>
      <c r="D142" s="117" t="str">
        <f>IF(D134&gt;"",D134,"")</f>
        <v>Tiljander Aleksi</v>
      </c>
      <c r="E142" s="118" t="str">
        <f>IF(D137&gt;"",D137,"")</f>
        <v>Kovanen Jarno</v>
      </c>
      <c r="F142" s="94"/>
      <c r="G142" s="95"/>
      <c r="H142" s="472">
        <v>3</v>
      </c>
      <c r="I142" s="473"/>
      <c r="J142" s="472">
        <v>5</v>
      </c>
      <c r="K142" s="473"/>
      <c r="L142" s="472">
        <v>6</v>
      </c>
      <c r="M142" s="473"/>
      <c r="N142" s="472"/>
      <c r="O142" s="473"/>
      <c r="P142" s="472"/>
      <c r="Q142" s="473"/>
      <c r="R142" s="102">
        <f t="shared" si="173"/>
        <v>3</v>
      </c>
      <c r="S142" s="103">
        <f t="shared" si="174"/>
        <v>0</v>
      </c>
      <c r="T142" s="113"/>
      <c r="U142" s="114"/>
      <c r="W142" s="106">
        <f t="shared" si="175"/>
        <v>33</v>
      </c>
      <c r="X142" s="107">
        <f t="shared" si="176"/>
        <v>14</v>
      </c>
      <c r="Y142" s="108">
        <f t="shared" si="177"/>
        <v>19</v>
      </c>
      <c r="AA142" s="115">
        <f t="shared" si="178"/>
        <v>11</v>
      </c>
      <c r="AB142" s="116">
        <f t="shared" si="179"/>
        <v>3</v>
      </c>
      <c r="AC142" s="115">
        <f t="shared" si="180"/>
        <v>11</v>
      </c>
      <c r="AD142" s="116">
        <f t="shared" si="181"/>
        <v>5</v>
      </c>
      <c r="AE142" s="115">
        <f t="shared" si="182"/>
        <v>11</v>
      </c>
      <c r="AF142" s="116">
        <f t="shared" si="183"/>
        <v>6</v>
      </c>
      <c r="AG142" s="115">
        <f t="shared" si="184"/>
        <v>0</v>
      </c>
      <c r="AH142" s="116">
        <f t="shared" si="185"/>
        <v>0</v>
      </c>
      <c r="AI142" s="115">
        <f t="shared" si="186"/>
        <v>0</v>
      </c>
      <c r="AJ142" s="116">
        <f t="shared" si="187"/>
        <v>0</v>
      </c>
      <c r="AL142" s="217">
        <f>IF(OR(ISBLANK(AL134),ISBLANK(AL137)),0,1)</f>
        <v>0</v>
      </c>
      <c r="AM142" s="437">
        <f t="shared" si="188"/>
        <v>0</v>
      </c>
      <c r="AN142" s="225">
        <f t="shared" si="189"/>
        <v>0</v>
      </c>
      <c r="AO142" s="437">
        <f t="shared" si="190"/>
        <v>0</v>
      </c>
      <c r="AP142" s="225">
        <f t="shared" si="191"/>
        <v>0</v>
      </c>
      <c r="AQ142" s="437">
        <f t="shared" si="192"/>
        <v>0</v>
      </c>
      <c r="AR142" s="225">
        <f t="shared" si="193"/>
        <v>0</v>
      </c>
    </row>
    <row r="143" spans="1:44" ht="15.75" outlineLevel="1">
      <c r="A143" s="77"/>
      <c r="B143" s="361" t="s">
        <v>78</v>
      </c>
      <c r="C143" s="181"/>
      <c r="D143" s="99" t="str">
        <f>IF(D135&gt;"",D135,"")</f>
        <v>Valasti Veeti</v>
      </c>
      <c r="E143" s="111" t="str">
        <f>IF(D136&gt;"",D136,"")</f>
        <v>Salminen Severi</v>
      </c>
      <c r="F143" s="86"/>
      <c r="G143" s="101"/>
      <c r="H143" s="474">
        <v>7</v>
      </c>
      <c r="I143" s="475"/>
      <c r="J143" s="474">
        <v>-12</v>
      </c>
      <c r="K143" s="475"/>
      <c r="L143" s="474">
        <v>8</v>
      </c>
      <c r="M143" s="475"/>
      <c r="N143" s="474">
        <v>-7</v>
      </c>
      <c r="O143" s="475"/>
      <c r="P143" s="474">
        <v>5</v>
      </c>
      <c r="Q143" s="475"/>
      <c r="R143" s="102">
        <f t="shared" si="173"/>
        <v>3</v>
      </c>
      <c r="S143" s="103">
        <f t="shared" si="174"/>
        <v>2</v>
      </c>
      <c r="T143" s="113"/>
      <c r="U143" s="114"/>
      <c r="W143" s="106">
        <f t="shared" si="175"/>
        <v>52</v>
      </c>
      <c r="X143" s="107">
        <f t="shared" si="176"/>
        <v>45</v>
      </c>
      <c r="Y143" s="108">
        <f t="shared" si="177"/>
        <v>7</v>
      </c>
      <c r="AA143" s="115">
        <f t="shared" si="178"/>
        <v>11</v>
      </c>
      <c r="AB143" s="116">
        <f t="shared" si="179"/>
        <v>7</v>
      </c>
      <c r="AC143" s="115">
        <f t="shared" si="180"/>
        <v>12</v>
      </c>
      <c r="AD143" s="116">
        <f t="shared" si="181"/>
        <v>14</v>
      </c>
      <c r="AE143" s="115">
        <f t="shared" si="182"/>
        <v>11</v>
      </c>
      <c r="AF143" s="116">
        <f t="shared" si="183"/>
        <v>8</v>
      </c>
      <c r="AG143" s="115">
        <f t="shared" si="184"/>
        <v>7</v>
      </c>
      <c r="AH143" s="116">
        <f t="shared" si="185"/>
        <v>11</v>
      </c>
      <c r="AI143" s="115">
        <f t="shared" si="186"/>
        <v>11</v>
      </c>
      <c r="AJ143" s="116">
        <f t="shared" si="187"/>
        <v>5</v>
      </c>
      <c r="AL143" s="217">
        <f>IF(OR(ISBLANK(AL135),ISBLANK(AL136)),0,1)</f>
        <v>0</v>
      </c>
      <c r="AM143" s="437">
        <f t="shared" si="188"/>
        <v>0</v>
      </c>
      <c r="AN143" s="225">
        <f t="shared" si="189"/>
        <v>0</v>
      </c>
      <c r="AO143" s="437">
        <f t="shared" si="190"/>
        <v>0</v>
      </c>
      <c r="AP143" s="225">
        <f t="shared" si="191"/>
        <v>0</v>
      </c>
      <c r="AQ143" s="437">
        <f t="shared" si="192"/>
        <v>0</v>
      </c>
      <c r="AR143" s="225">
        <f t="shared" si="193"/>
        <v>0</v>
      </c>
    </row>
    <row r="144" spans="1:44" ht="15.75" outlineLevel="1">
      <c r="A144" s="77"/>
      <c r="B144" s="361" t="s">
        <v>79</v>
      </c>
      <c r="C144" s="181"/>
      <c r="D144" s="99" t="str">
        <f>IF(D134&gt;"",D134,"")</f>
        <v>Tiljander Aleksi</v>
      </c>
      <c r="E144" s="111" t="str">
        <f>IF(D135&gt;"",D135,"")</f>
        <v>Valasti Veeti</v>
      </c>
      <c r="F144" s="112"/>
      <c r="G144" s="101"/>
      <c r="H144" s="467">
        <v>3</v>
      </c>
      <c r="I144" s="468"/>
      <c r="J144" s="467">
        <v>8</v>
      </c>
      <c r="K144" s="468"/>
      <c r="L144" s="469">
        <v>-7</v>
      </c>
      <c r="M144" s="468"/>
      <c r="N144" s="467">
        <v>-9</v>
      </c>
      <c r="O144" s="468"/>
      <c r="P144" s="467">
        <v>4</v>
      </c>
      <c r="Q144" s="468"/>
      <c r="R144" s="102">
        <f t="shared" si="173"/>
        <v>3</v>
      </c>
      <c r="S144" s="103">
        <f t="shared" si="174"/>
        <v>2</v>
      </c>
      <c r="T144" s="113"/>
      <c r="U144" s="114"/>
      <c r="W144" s="106">
        <f t="shared" si="175"/>
        <v>49</v>
      </c>
      <c r="X144" s="107">
        <f t="shared" si="176"/>
        <v>37</v>
      </c>
      <c r="Y144" s="108">
        <f t="shared" si="177"/>
        <v>12</v>
      </c>
      <c r="AA144" s="115">
        <f t="shared" si="178"/>
        <v>11</v>
      </c>
      <c r="AB144" s="116">
        <f t="shared" si="179"/>
        <v>3</v>
      </c>
      <c r="AC144" s="115">
        <f t="shared" si="180"/>
        <v>11</v>
      </c>
      <c r="AD144" s="116">
        <f t="shared" si="181"/>
        <v>8</v>
      </c>
      <c r="AE144" s="115">
        <f t="shared" si="182"/>
        <v>7</v>
      </c>
      <c r="AF144" s="116">
        <f t="shared" si="183"/>
        <v>11</v>
      </c>
      <c r="AG144" s="115">
        <f t="shared" si="184"/>
        <v>9</v>
      </c>
      <c r="AH144" s="116">
        <f t="shared" si="185"/>
        <v>11</v>
      </c>
      <c r="AI144" s="115">
        <f t="shared" si="186"/>
        <v>11</v>
      </c>
      <c r="AJ144" s="116">
        <f t="shared" si="187"/>
        <v>4</v>
      </c>
      <c r="AL144" s="217">
        <f>IF(OR(ISBLANK(AL134),ISBLANK(AL135)),0,1)</f>
        <v>0</v>
      </c>
      <c r="AM144" s="437">
        <f t="shared" si="188"/>
        <v>0</v>
      </c>
      <c r="AN144" s="225">
        <f t="shared" si="189"/>
        <v>0</v>
      </c>
      <c r="AO144" s="437">
        <f t="shared" si="190"/>
        <v>0</v>
      </c>
      <c r="AP144" s="225">
        <f t="shared" si="191"/>
        <v>0</v>
      </c>
      <c r="AQ144" s="437">
        <f t="shared" si="192"/>
        <v>0</v>
      </c>
      <c r="AR144" s="225">
        <f t="shared" si="193"/>
        <v>0</v>
      </c>
    </row>
    <row r="145" spans="1:44" ht="16.5" outlineLevel="1" thickBot="1">
      <c r="A145" s="77"/>
      <c r="B145" s="362" t="s">
        <v>80</v>
      </c>
      <c r="C145" s="182"/>
      <c r="D145" s="119" t="str">
        <f>IF(D136&gt;"",D136,"")</f>
        <v>Salminen Severi</v>
      </c>
      <c r="E145" s="120" t="str">
        <f>IF(D137&gt;"",D137,"")</f>
        <v>Kovanen Jarno</v>
      </c>
      <c r="F145" s="121"/>
      <c r="G145" s="122"/>
      <c r="H145" s="470">
        <v>11</v>
      </c>
      <c r="I145" s="471"/>
      <c r="J145" s="470">
        <v>-8</v>
      </c>
      <c r="K145" s="471"/>
      <c r="L145" s="470">
        <v>6</v>
      </c>
      <c r="M145" s="471"/>
      <c r="N145" s="470">
        <v>-7</v>
      </c>
      <c r="O145" s="471"/>
      <c r="P145" s="470">
        <v>8</v>
      </c>
      <c r="Q145" s="471"/>
      <c r="R145" s="123">
        <f t="shared" si="173"/>
        <v>3</v>
      </c>
      <c r="S145" s="124">
        <f t="shared" si="174"/>
        <v>2</v>
      </c>
      <c r="T145" s="125"/>
      <c r="U145" s="126"/>
      <c r="W145" s="106">
        <f t="shared" si="175"/>
        <v>50</v>
      </c>
      <c r="X145" s="107">
        <f t="shared" si="176"/>
        <v>47</v>
      </c>
      <c r="Y145" s="108">
        <f t="shared" si="177"/>
        <v>3</v>
      </c>
      <c r="AA145" s="127">
        <f t="shared" si="178"/>
        <v>13</v>
      </c>
      <c r="AB145" s="128">
        <f t="shared" si="179"/>
        <v>11</v>
      </c>
      <c r="AC145" s="127">
        <f t="shared" si="180"/>
        <v>8</v>
      </c>
      <c r="AD145" s="128">
        <f t="shared" si="181"/>
        <v>11</v>
      </c>
      <c r="AE145" s="127">
        <f t="shared" si="182"/>
        <v>11</v>
      </c>
      <c r="AF145" s="128">
        <f t="shared" si="183"/>
        <v>6</v>
      </c>
      <c r="AG145" s="127">
        <f t="shared" si="184"/>
        <v>7</v>
      </c>
      <c r="AH145" s="128">
        <f t="shared" si="185"/>
        <v>11</v>
      </c>
      <c r="AI145" s="127">
        <f t="shared" si="186"/>
        <v>11</v>
      </c>
      <c r="AJ145" s="128">
        <f t="shared" si="187"/>
        <v>8</v>
      </c>
      <c r="AL145" s="435">
        <f>IF(OR(ISBLANK(AL136),ISBLANK(AL137)),0,1)</f>
        <v>0</v>
      </c>
      <c r="AM145" s="438">
        <f t="shared" si="188"/>
        <v>0</v>
      </c>
      <c r="AN145" s="277">
        <f t="shared" si="189"/>
        <v>0</v>
      </c>
      <c r="AO145" s="438">
        <f t="shared" si="190"/>
        <v>0</v>
      </c>
      <c r="AP145" s="277">
        <f t="shared" si="191"/>
        <v>0</v>
      </c>
      <c r="AQ145" s="438">
        <f t="shared" si="192"/>
        <v>0</v>
      </c>
      <c r="AR145" s="277">
        <f t="shared" si="193"/>
        <v>0</v>
      </c>
    </row>
    <row r="146" ht="15.75" thickTop="1"/>
  </sheetData>
  <sheetProtection/>
  <mergeCells count="486">
    <mergeCell ref="AM100:AN100"/>
    <mergeCell ref="AM116:AN116"/>
    <mergeCell ref="AM132:AN132"/>
    <mergeCell ref="AM3:AN3"/>
    <mergeCell ref="AM19:AN19"/>
    <mergeCell ref="AM35:AN35"/>
    <mergeCell ref="AM51:AN51"/>
    <mergeCell ref="AM67:AN67"/>
    <mergeCell ref="AM83:AN83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T4:U4"/>
    <mergeCell ref="T5:U5"/>
    <mergeCell ref="T6:U6"/>
    <mergeCell ref="T7:U7"/>
    <mergeCell ref="T8:U8"/>
    <mergeCell ref="L18:O18"/>
    <mergeCell ref="P18:R18"/>
    <mergeCell ref="S18:U18"/>
    <mergeCell ref="F19:H19"/>
    <mergeCell ref="I19:K19"/>
    <mergeCell ref="L19:O19"/>
    <mergeCell ref="S19:U19"/>
    <mergeCell ref="F20:G20"/>
    <mergeCell ref="H20:I20"/>
    <mergeCell ref="J20:K20"/>
    <mergeCell ref="L20:M20"/>
    <mergeCell ref="N20:O20"/>
    <mergeCell ref="T20:U20"/>
    <mergeCell ref="T21:U21"/>
    <mergeCell ref="T22:U22"/>
    <mergeCell ref="T23:U23"/>
    <mergeCell ref="T24:U24"/>
    <mergeCell ref="L34:O34"/>
    <mergeCell ref="P34:R34"/>
    <mergeCell ref="S34:U34"/>
    <mergeCell ref="F35:H35"/>
    <mergeCell ref="I35:K35"/>
    <mergeCell ref="L35:O35"/>
    <mergeCell ref="S35:U35"/>
    <mergeCell ref="F36:G36"/>
    <mergeCell ref="H36:I36"/>
    <mergeCell ref="J36:K36"/>
    <mergeCell ref="L36:M36"/>
    <mergeCell ref="N36:O36"/>
    <mergeCell ref="T36:U36"/>
    <mergeCell ref="T37:U37"/>
    <mergeCell ref="T38:U38"/>
    <mergeCell ref="T39:U39"/>
    <mergeCell ref="T40:U40"/>
    <mergeCell ref="L50:O50"/>
    <mergeCell ref="P50:R50"/>
    <mergeCell ref="S50:U50"/>
    <mergeCell ref="F51:H51"/>
    <mergeCell ref="I51:K51"/>
    <mergeCell ref="L51:O51"/>
    <mergeCell ref="S51:U51"/>
    <mergeCell ref="F52:G52"/>
    <mergeCell ref="H52:I52"/>
    <mergeCell ref="J52:K52"/>
    <mergeCell ref="L52:M52"/>
    <mergeCell ref="N52:O52"/>
    <mergeCell ref="T52:U52"/>
    <mergeCell ref="T53:U53"/>
    <mergeCell ref="T54:U54"/>
    <mergeCell ref="T55:U55"/>
    <mergeCell ref="T56:U56"/>
    <mergeCell ref="L66:O66"/>
    <mergeCell ref="P66:R66"/>
    <mergeCell ref="S66:U66"/>
    <mergeCell ref="F67:H67"/>
    <mergeCell ref="I67:K67"/>
    <mergeCell ref="L67:O67"/>
    <mergeCell ref="S67:U67"/>
    <mergeCell ref="F68:G68"/>
    <mergeCell ref="H68:I68"/>
    <mergeCell ref="J68:K68"/>
    <mergeCell ref="L68:M68"/>
    <mergeCell ref="N68:O68"/>
    <mergeCell ref="T68:U68"/>
    <mergeCell ref="T69:U69"/>
    <mergeCell ref="T70:U70"/>
    <mergeCell ref="T71:U71"/>
    <mergeCell ref="T72:U72"/>
    <mergeCell ref="L82:O82"/>
    <mergeCell ref="P82:R82"/>
    <mergeCell ref="S82:U82"/>
    <mergeCell ref="F83:H83"/>
    <mergeCell ref="I83:K83"/>
    <mergeCell ref="L83:O83"/>
    <mergeCell ref="S83:U83"/>
    <mergeCell ref="F84:G84"/>
    <mergeCell ref="H84:I84"/>
    <mergeCell ref="J84:K84"/>
    <mergeCell ref="L84:M84"/>
    <mergeCell ref="N84:O84"/>
    <mergeCell ref="T84:U84"/>
    <mergeCell ref="T101:U101"/>
    <mergeCell ref="T85:U85"/>
    <mergeCell ref="T86:U86"/>
    <mergeCell ref="T87:U87"/>
    <mergeCell ref="T88:U88"/>
    <mergeCell ref="L99:O99"/>
    <mergeCell ref="P99:R99"/>
    <mergeCell ref="S99:U99"/>
    <mergeCell ref="S115:U115"/>
    <mergeCell ref="F100:H100"/>
    <mergeCell ref="I100:K100"/>
    <mergeCell ref="L100:O100"/>
    <mergeCell ref="S100:U100"/>
    <mergeCell ref="F101:G101"/>
    <mergeCell ref="H101:I101"/>
    <mergeCell ref="J101:K101"/>
    <mergeCell ref="L101:M101"/>
    <mergeCell ref="N101:O101"/>
    <mergeCell ref="H117:I117"/>
    <mergeCell ref="J117:K117"/>
    <mergeCell ref="L117:M117"/>
    <mergeCell ref="N117:O117"/>
    <mergeCell ref="T102:U102"/>
    <mergeCell ref="T103:U103"/>
    <mergeCell ref="T104:U104"/>
    <mergeCell ref="T105:U105"/>
    <mergeCell ref="L115:O115"/>
    <mergeCell ref="P115:R115"/>
    <mergeCell ref="T117:U117"/>
    <mergeCell ref="T118:U118"/>
    <mergeCell ref="T119:U119"/>
    <mergeCell ref="T120:U120"/>
    <mergeCell ref="T121:U121"/>
    <mergeCell ref="F116:H116"/>
    <mergeCell ref="I116:K116"/>
    <mergeCell ref="L116:O116"/>
    <mergeCell ref="S116:U116"/>
    <mergeCell ref="F117:G117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P28:Q28"/>
    <mergeCell ref="H29:I29"/>
    <mergeCell ref="J29:K29"/>
    <mergeCell ref="L29:M29"/>
    <mergeCell ref="N29:O29"/>
    <mergeCell ref="P29:Q29"/>
    <mergeCell ref="H30:I30"/>
    <mergeCell ref="J30:K30"/>
    <mergeCell ref="L30:M30"/>
    <mergeCell ref="N30:O30"/>
    <mergeCell ref="P30:Q30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  <mergeCell ref="H42:I42"/>
    <mergeCell ref="J42:K42"/>
    <mergeCell ref="L42:M42"/>
    <mergeCell ref="N42:O42"/>
    <mergeCell ref="P42:Q42"/>
    <mergeCell ref="R42:S42"/>
    <mergeCell ref="H43:I43"/>
    <mergeCell ref="J43:K43"/>
    <mergeCell ref="L43:M43"/>
    <mergeCell ref="N43:O43"/>
    <mergeCell ref="P43:Q43"/>
    <mergeCell ref="H44:I44"/>
    <mergeCell ref="J44:K44"/>
    <mergeCell ref="L44:M44"/>
    <mergeCell ref="N44:O44"/>
    <mergeCell ref="P44:Q44"/>
    <mergeCell ref="H45:I45"/>
    <mergeCell ref="J45:K45"/>
    <mergeCell ref="L45:M45"/>
    <mergeCell ref="N45:O45"/>
    <mergeCell ref="P45:Q45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H48:I48"/>
    <mergeCell ref="J48:K48"/>
    <mergeCell ref="L48:M48"/>
    <mergeCell ref="N48:O48"/>
    <mergeCell ref="P48:Q48"/>
    <mergeCell ref="H58:I58"/>
    <mergeCell ref="J58:K58"/>
    <mergeCell ref="L58:M58"/>
    <mergeCell ref="N58:O58"/>
    <mergeCell ref="P58:Q58"/>
    <mergeCell ref="R58:S58"/>
    <mergeCell ref="H59:I59"/>
    <mergeCell ref="J59:K59"/>
    <mergeCell ref="L59:M59"/>
    <mergeCell ref="N59:O59"/>
    <mergeCell ref="P59:Q59"/>
    <mergeCell ref="H60:I60"/>
    <mergeCell ref="J60:K60"/>
    <mergeCell ref="L60:M60"/>
    <mergeCell ref="N60:O60"/>
    <mergeCell ref="P60:Q60"/>
    <mergeCell ref="H61:I61"/>
    <mergeCell ref="J61:K61"/>
    <mergeCell ref="L61:M61"/>
    <mergeCell ref="N61:O61"/>
    <mergeCell ref="P61:Q61"/>
    <mergeCell ref="H62:I62"/>
    <mergeCell ref="J62:K62"/>
    <mergeCell ref="L62:M62"/>
    <mergeCell ref="N62:O62"/>
    <mergeCell ref="P62:Q62"/>
    <mergeCell ref="H63:I63"/>
    <mergeCell ref="J63:K63"/>
    <mergeCell ref="L63:M63"/>
    <mergeCell ref="N63:O63"/>
    <mergeCell ref="P63:Q63"/>
    <mergeCell ref="H64:I64"/>
    <mergeCell ref="J64:K64"/>
    <mergeCell ref="L64:M64"/>
    <mergeCell ref="N64:O64"/>
    <mergeCell ref="P64:Q64"/>
    <mergeCell ref="H74:I74"/>
    <mergeCell ref="J74:K74"/>
    <mergeCell ref="L74:M74"/>
    <mergeCell ref="N74:O74"/>
    <mergeCell ref="P74:Q74"/>
    <mergeCell ref="R74:S74"/>
    <mergeCell ref="H75:I75"/>
    <mergeCell ref="J75:K75"/>
    <mergeCell ref="L75:M75"/>
    <mergeCell ref="N75:O75"/>
    <mergeCell ref="P75:Q75"/>
    <mergeCell ref="H76:I76"/>
    <mergeCell ref="J76:K76"/>
    <mergeCell ref="L76:M76"/>
    <mergeCell ref="N76:O76"/>
    <mergeCell ref="P76:Q76"/>
    <mergeCell ref="H77:I77"/>
    <mergeCell ref="J77:K77"/>
    <mergeCell ref="L77:M77"/>
    <mergeCell ref="N77:O77"/>
    <mergeCell ref="P77:Q77"/>
    <mergeCell ref="H78:I78"/>
    <mergeCell ref="J78:K78"/>
    <mergeCell ref="L78:M78"/>
    <mergeCell ref="N78:O78"/>
    <mergeCell ref="P78:Q78"/>
    <mergeCell ref="H79:I79"/>
    <mergeCell ref="J79:K79"/>
    <mergeCell ref="L79:M79"/>
    <mergeCell ref="N79:O79"/>
    <mergeCell ref="P79:Q79"/>
    <mergeCell ref="H80:I80"/>
    <mergeCell ref="J80:K80"/>
    <mergeCell ref="L80:M80"/>
    <mergeCell ref="N80:O80"/>
    <mergeCell ref="P80:Q80"/>
    <mergeCell ref="H90:I90"/>
    <mergeCell ref="J90:K90"/>
    <mergeCell ref="L90:M90"/>
    <mergeCell ref="N90:O90"/>
    <mergeCell ref="P90:Q90"/>
    <mergeCell ref="R90:S90"/>
    <mergeCell ref="H91:I91"/>
    <mergeCell ref="J91:K91"/>
    <mergeCell ref="L91:M91"/>
    <mergeCell ref="N91:O91"/>
    <mergeCell ref="P91:Q91"/>
    <mergeCell ref="H92:I92"/>
    <mergeCell ref="J92:K92"/>
    <mergeCell ref="L92:M92"/>
    <mergeCell ref="N92:O92"/>
    <mergeCell ref="P92:Q92"/>
    <mergeCell ref="H93:I93"/>
    <mergeCell ref="J93:K93"/>
    <mergeCell ref="L93:M93"/>
    <mergeCell ref="N93:O93"/>
    <mergeCell ref="P93:Q93"/>
    <mergeCell ref="H94:I94"/>
    <mergeCell ref="J94:K94"/>
    <mergeCell ref="L94:M94"/>
    <mergeCell ref="N94:O94"/>
    <mergeCell ref="P94:Q94"/>
    <mergeCell ref="H95:I95"/>
    <mergeCell ref="J95:K95"/>
    <mergeCell ref="L95:M95"/>
    <mergeCell ref="N95:O95"/>
    <mergeCell ref="P95:Q95"/>
    <mergeCell ref="H96:I96"/>
    <mergeCell ref="J96:K96"/>
    <mergeCell ref="L96:M96"/>
    <mergeCell ref="N96:O96"/>
    <mergeCell ref="P96:Q96"/>
    <mergeCell ref="H107:I107"/>
    <mergeCell ref="J107:K107"/>
    <mergeCell ref="L107:M107"/>
    <mergeCell ref="N107:O107"/>
    <mergeCell ref="P107:Q107"/>
    <mergeCell ref="R107:S107"/>
    <mergeCell ref="H108:I108"/>
    <mergeCell ref="J108:K108"/>
    <mergeCell ref="L108:M108"/>
    <mergeCell ref="N108:O108"/>
    <mergeCell ref="P108:Q108"/>
    <mergeCell ref="H109:I109"/>
    <mergeCell ref="J109:K109"/>
    <mergeCell ref="L109:M109"/>
    <mergeCell ref="N109:O109"/>
    <mergeCell ref="P109:Q109"/>
    <mergeCell ref="H110:I110"/>
    <mergeCell ref="J110:K110"/>
    <mergeCell ref="L110:M110"/>
    <mergeCell ref="N110:O110"/>
    <mergeCell ref="P110:Q110"/>
    <mergeCell ref="H111:I111"/>
    <mergeCell ref="J111:K111"/>
    <mergeCell ref="L111:M111"/>
    <mergeCell ref="N111:O111"/>
    <mergeCell ref="P111:Q111"/>
    <mergeCell ref="H112:I112"/>
    <mergeCell ref="J112:K112"/>
    <mergeCell ref="L112:M112"/>
    <mergeCell ref="N112:O112"/>
    <mergeCell ref="P112:Q112"/>
    <mergeCell ref="H113:I113"/>
    <mergeCell ref="J113:K113"/>
    <mergeCell ref="L113:M113"/>
    <mergeCell ref="N113:O113"/>
    <mergeCell ref="P113:Q113"/>
    <mergeCell ref="H125:I125"/>
    <mergeCell ref="J125:K125"/>
    <mergeCell ref="L125:M125"/>
    <mergeCell ref="N125:O125"/>
    <mergeCell ref="P125:Q125"/>
    <mergeCell ref="H124:I124"/>
    <mergeCell ref="J124:K124"/>
    <mergeCell ref="L124:M124"/>
    <mergeCell ref="N124:O124"/>
    <mergeCell ref="P124:Q124"/>
    <mergeCell ref="H126:I126"/>
    <mergeCell ref="J126:K126"/>
    <mergeCell ref="L126:M126"/>
    <mergeCell ref="N126:O126"/>
    <mergeCell ref="P126:Q126"/>
    <mergeCell ref="H127:I127"/>
    <mergeCell ref="J127:K127"/>
    <mergeCell ref="L127:M127"/>
    <mergeCell ref="N127:O127"/>
    <mergeCell ref="P127:Q127"/>
    <mergeCell ref="H128:I128"/>
    <mergeCell ref="J128:K128"/>
    <mergeCell ref="L128:M128"/>
    <mergeCell ref="N128:O128"/>
    <mergeCell ref="P128:Q128"/>
    <mergeCell ref="H129:I129"/>
    <mergeCell ref="J129:K129"/>
    <mergeCell ref="L129:M129"/>
    <mergeCell ref="N129:O129"/>
    <mergeCell ref="P129:Q129"/>
    <mergeCell ref="R123:S123"/>
    <mergeCell ref="H123:I123"/>
    <mergeCell ref="J123:K123"/>
    <mergeCell ref="L123:M123"/>
    <mergeCell ref="N123:O123"/>
    <mergeCell ref="P123:Q123"/>
    <mergeCell ref="L131:O131"/>
    <mergeCell ref="P131:R131"/>
    <mergeCell ref="S131:U131"/>
    <mergeCell ref="F132:H132"/>
    <mergeCell ref="I132:K132"/>
    <mergeCell ref="L132:O132"/>
    <mergeCell ref="S132:U132"/>
    <mergeCell ref="F133:G133"/>
    <mergeCell ref="H133:I133"/>
    <mergeCell ref="J133:K133"/>
    <mergeCell ref="L133:M133"/>
    <mergeCell ref="N133:O133"/>
    <mergeCell ref="T133:U133"/>
    <mergeCell ref="T134:U134"/>
    <mergeCell ref="T135:U135"/>
    <mergeCell ref="T136:U136"/>
    <mergeCell ref="T137:U137"/>
    <mergeCell ref="H139:I139"/>
    <mergeCell ref="J139:K139"/>
    <mergeCell ref="L139:M139"/>
    <mergeCell ref="N139:O139"/>
    <mergeCell ref="P139:Q139"/>
    <mergeCell ref="R139:S139"/>
    <mergeCell ref="H140:I140"/>
    <mergeCell ref="J140:K140"/>
    <mergeCell ref="L140:M140"/>
    <mergeCell ref="N140:O140"/>
    <mergeCell ref="P140:Q140"/>
    <mergeCell ref="H141:I141"/>
    <mergeCell ref="J141:K141"/>
    <mergeCell ref="L141:M141"/>
    <mergeCell ref="N141:O141"/>
    <mergeCell ref="P141:Q141"/>
    <mergeCell ref="H142:I142"/>
    <mergeCell ref="J142:K142"/>
    <mergeCell ref="L142:M142"/>
    <mergeCell ref="N142:O142"/>
    <mergeCell ref="P142:Q142"/>
    <mergeCell ref="H143:I143"/>
    <mergeCell ref="J143:K143"/>
    <mergeCell ref="L143:M143"/>
    <mergeCell ref="N143:O143"/>
    <mergeCell ref="P143:Q143"/>
    <mergeCell ref="H144:I144"/>
    <mergeCell ref="J144:K144"/>
    <mergeCell ref="L144:M144"/>
    <mergeCell ref="N144:O144"/>
    <mergeCell ref="P144:Q144"/>
    <mergeCell ref="H145:I145"/>
    <mergeCell ref="J145:K145"/>
    <mergeCell ref="L145:M145"/>
    <mergeCell ref="N145:O145"/>
    <mergeCell ref="P145:Q14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  <headerFooter>
    <oddHeader>&amp;CMejlans Bollförening r.f.</oddHeader>
    <oddFooter>&amp;Cwww.mbf.fi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8.8515625" style="0" bestFit="1" customWidth="1"/>
    <col min="5" max="9" width="18.7109375" style="0" customWidth="1"/>
  </cols>
  <sheetData>
    <row r="1" ht="15.75" thickBot="1"/>
    <row r="2" spans="8:9" ht="15">
      <c r="H2" s="175" t="s">
        <v>128</v>
      </c>
      <c r="I2" s="201" t="s">
        <v>131</v>
      </c>
    </row>
    <row r="3" spans="8:9" ht="15">
      <c r="H3" s="176" t="s">
        <v>129</v>
      </c>
      <c r="I3" s="202" t="s">
        <v>136</v>
      </c>
    </row>
    <row r="4" spans="1:9" ht="15.75" thickBot="1">
      <c r="A4" s="372"/>
      <c r="B4" s="373" t="s">
        <v>242</v>
      </c>
      <c r="C4" s="373" t="s">
        <v>243</v>
      </c>
      <c r="D4" s="374" t="s">
        <v>244</v>
      </c>
      <c r="H4" s="177" t="s">
        <v>130</v>
      </c>
      <c r="I4" s="203" t="s">
        <v>167</v>
      </c>
    </row>
    <row r="5" spans="1:9" ht="15">
      <c r="A5" s="375" t="s">
        <v>9</v>
      </c>
      <c r="B5" s="382">
        <v>2133</v>
      </c>
      <c r="C5" s="382" t="s">
        <v>331</v>
      </c>
      <c r="D5" s="383" t="s">
        <v>20</v>
      </c>
      <c r="E5" s="386" t="s">
        <v>331</v>
      </c>
      <c r="F5" s="384"/>
      <c r="G5" s="384"/>
      <c r="H5" s="384"/>
      <c r="I5" s="384"/>
    </row>
    <row r="6" spans="1:9" ht="15">
      <c r="A6" s="375" t="s">
        <v>10</v>
      </c>
      <c r="B6" s="371"/>
      <c r="C6" s="371"/>
      <c r="D6" s="376"/>
      <c r="E6" s="387"/>
      <c r="F6" s="386" t="s">
        <v>331</v>
      </c>
      <c r="G6" s="384"/>
      <c r="H6" s="384"/>
      <c r="I6" s="384"/>
    </row>
    <row r="7" spans="1:9" ht="15">
      <c r="A7" s="377" t="s">
        <v>11</v>
      </c>
      <c r="B7" s="370" t="s">
        <v>380</v>
      </c>
      <c r="C7" s="370" t="s">
        <v>321</v>
      </c>
      <c r="D7" s="378" t="s">
        <v>34</v>
      </c>
      <c r="E7" s="386" t="s">
        <v>321</v>
      </c>
      <c r="F7" s="395" t="s">
        <v>485</v>
      </c>
      <c r="G7" s="385"/>
      <c r="H7" s="384"/>
      <c r="I7" s="384"/>
    </row>
    <row r="8" spans="1:9" ht="15">
      <c r="A8" s="377" t="s">
        <v>12</v>
      </c>
      <c r="B8" s="370" t="s">
        <v>363</v>
      </c>
      <c r="C8" s="370" t="s">
        <v>246</v>
      </c>
      <c r="D8" s="378" t="s">
        <v>28</v>
      </c>
      <c r="E8" s="387" t="s">
        <v>470</v>
      </c>
      <c r="F8" s="384"/>
      <c r="G8" s="386" t="s">
        <v>331</v>
      </c>
      <c r="H8" s="384"/>
      <c r="I8" s="384"/>
    </row>
    <row r="9" spans="1:9" ht="15">
      <c r="A9" s="375" t="s">
        <v>19</v>
      </c>
      <c r="B9" s="371" t="s">
        <v>353</v>
      </c>
      <c r="C9" s="371" t="s">
        <v>283</v>
      </c>
      <c r="D9" s="376" t="s">
        <v>3</v>
      </c>
      <c r="E9" s="386" t="s">
        <v>283</v>
      </c>
      <c r="F9" s="384"/>
      <c r="G9" s="395" t="s">
        <v>551</v>
      </c>
      <c r="H9" s="385"/>
      <c r="I9" s="384"/>
    </row>
    <row r="10" spans="1:9" ht="15">
      <c r="A10" s="375" t="s">
        <v>239</v>
      </c>
      <c r="B10" s="371" t="s">
        <v>362</v>
      </c>
      <c r="C10" s="371" t="s">
        <v>289</v>
      </c>
      <c r="D10" s="376" t="s">
        <v>25</v>
      </c>
      <c r="E10" s="387" t="s">
        <v>471</v>
      </c>
      <c r="F10" s="386" t="s">
        <v>313</v>
      </c>
      <c r="G10" s="385"/>
      <c r="H10" s="385"/>
      <c r="I10" s="384"/>
    </row>
    <row r="11" spans="1:9" ht="15">
      <c r="A11" s="377" t="s">
        <v>240</v>
      </c>
      <c r="B11" s="370"/>
      <c r="C11" s="370"/>
      <c r="D11" s="378"/>
      <c r="E11" s="386" t="s">
        <v>313</v>
      </c>
      <c r="F11" s="387" t="s">
        <v>486</v>
      </c>
      <c r="G11" s="384"/>
      <c r="H11" s="385"/>
      <c r="I11" s="384"/>
    </row>
    <row r="12" spans="1:9" ht="15">
      <c r="A12" s="379" t="s">
        <v>241</v>
      </c>
      <c r="B12" s="389">
        <v>1820</v>
      </c>
      <c r="C12" s="389" t="s">
        <v>313</v>
      </c>
      <c r="D12" s="390" t="s">
        <v>28</v>
      </c>
      <c r="E12" s="387"/>
      <c r="F12" s="384"/>
      <c r="G12" s="384"/>
      <c r="H12" s="386" t="s">
        <v>331</v>
      </c>
      <c r="I12" s="384"/>
    </row>
    <row r="13" spans="1:9" ht="15">
      <c r="A13" s="178"/>
      <c r="B13" s="47"/>
      <c r="C13" s="47"/>
      <c r="D13" s="47"/>
      <c r="E13" s="384"/>
      <c r="F13" s="400"/>
      <c r="G13" s="400"/>
      <c r="H13" s="395" t="s">
        <v>552</v>
      </c>
      <c r="I13" s="385"/>
    </row>
    <row r="14" spans="1:9" ht="15">
      <c r="A14" s="375" t="s">
        <v>250</v>
      </c>
      <c r="B14" s="382">
        <v>1837</v>
      </c>
      <c r="C14" s="382" t="s">
        <v>332</v>
      </c>
      <c r="D14" s="383" t="s">
        <v>30</v>
      </c>
      <c r="E14" s="386" t="s">
        <v>332</v>
      </c>
      <c r="F14" s="384"/>
      <c r="G14" s="384"/>
      <c r="H14" s="401"/>
      <c r="I14" s="385"/>
    </row>
    <row r="15" spans="1:9" ht="15">
      <c r="A15" s="375" t="s">
        <v>251</v>
      </c>
      <c r="B15" s="371" t="s">
        <v>364</v>
      </c>
      <c r="C15" s="371" t="s">
        <v>323</v>
      </c>
      <c r="D15" s="376" t="s">
        <v>27</v>
      </c>
      <c r="E15" s="387" t="s">
        <v>472</v>
      </c>
      <c r="F15" s="386" t="s">
        <v>332</v>
      </c>
      <c r="G15" s="384"/>
      <c r="H15" s="401"/>
      <c r="I15" s="385"/>
    </row>
    <row r="16" spans="1:9" ht="15">
      <c r="A16" s="377" t="s">
        <v>252</v>
      </c>
      <c r="B16" s="370" t="s">
        <v>381</v>
      </c>
      <c r="C16" s="370" t="s">
        <v>271</v>
      </c>
      <c r="D16" s="378" t="s">
        <v>24</v>
      </c>
      <c r="E16" s="386" t="s">
        <v>245</v>
      </c>
      <c r="F16" s="395" t="s">
        <v>487</v>
      </c>
      <c r="G16" s="385"/>
      <c r="H16" s="401"/>
      <c r="I16" s="385"/>
    </row>
    <row r="17" spans="1:9" ht="15">
      <c r="A17" s="377" t="s">
        <v>253</v>
      </c>
      <c r="B17" s="370" t="s">
        <v>354</v>
      </c>
      <c r="C17" s="370" t="s">
        <v>245</v>
      </c>
      <c r="D17" s="378" t="s">
        <v>20</v>
      </c>
      <c r="E17" s="387" t="s">
        <v>473</v>
      </c>
      <c r="F17" s="384"/>
      <c r="G17" s="386" t="s">
        <v>332</v>
      </c>
      <c r="H17" s="401"/>
      <c r="I17" s="385"/>
    </row>
    <row r="18" spans="1:9" ht="15">
      <c r="A18" s="375" t="s">
        <v>254</v>
      </c>
      <c r="B18" s="371" t="s">
        <v>366</v>
      </c>
      <c r="C18" s="371" t="s">
        <v>279</v>
      </c>
      <c r="D18" s="376" t="s">
        <v>24</v>
      </c>
      <c r="E18" s="386" t="s">
        <v>279</v>
      </c>
      <c r="F18" s="384"/>
      <c r="G18" s="387" t="s">
        <v>547</v>
      </c>
      <c r="H18" s="400"/>
      <c r="I18" s="385"/>
    </row>
    <row r="19" spans="1:9" ht="15">
      <c r="A19" s="375" t="s">
        <v>255</v>
      </c>
      <c r="B19" s="371" t="s">
        <v>365</v>
      </c>
      <c r="C19" s="371" t="s">
        <v>328</v>
      </c>
      <c r="D19" s="376" t="s">
        <v>33</v>
      </c>
      <c r="E19" s="387" t="s">
        <v>474</v>
      </c>
      <c r="F19" s="386" t="s">
        <v>279</v>
      </c>
      <c r="G19" s="385"/>
      <c r="H19" s="400"/>
      <c r="I19" s="385"/>
    </row>
    <row r="20" spans="1:9" ht="15">
      <c r="A20" s="377" t="s">
        <v>256</v>
      </c>
      <c r="B20" s="370"/>
      <c r="C20" s="370"/>
      <c r="D20" s="378"/>
      <c r="E20" s="386" t="s">
        <v>333</v>
      </c>
      <c r="F20" s="387" t="s">
        <v>412</v>
      </c>
      <c r="G20" s="384"/>
      <c r="H20" s="400"/>
      <c r="I20" s="385"/>
    </row>
    <row r="21" spans="1:9" ht="15">
      <c r="A21" s="379" t="s">
        <v>257</v>
      </c>
      <c r="B21" s="389">
        <v>1925</v>
      </c>
      <c r="C21" s="389" t="s">
        <v>333</v>
      </c>
      <c r="D21" s="390" t="s">
        <v>27</v>
      </c>
      <c r="E21" s="387"/>
      <c r="F21" s="384"/>
      <c r="G21" s="384"/>
      <c r="H21" s="400"/>
      <c r="I21" s="402" t="s">
        <v>331</v>
      </c>
    </row>
    <row r="22" spans="2:9" ht="15">
      <c r="B22" s="47"/>
      <c r="C22" s="47"/>
      <c r="D22" s="47"/>
      <c r="E22" s="384"/>
      <c r="F22" s="400"/>
      <c r="G22" s="400"/>
      <c r="H22" s="400"/>
      <c r="I22" s="395" t="s">
        <v>558</v>
      </c>
    </row>
    <row r="23" spans="1:9" ht="15">
      <c r="A23" s="375" t="s">
        <v>297</v>
      </c>
      <c r="B23" s="382">
        <v>1895</v>
      </c>
      <c r="C23" s="382" t="s">
        <v>334</v>
      </c>
      <c r="D23" s="383" t="s">
        <v>20</v>
      </c>
      <c r="E23" s="386" t="s">
        <v>334</v>
      </c>
      <c r="F23" s="384"/>
      <c r="G23" s="384"/>
      <c r="H23" s="384"/>
      <c r="I23" s="385"/>
    </row>
    <row r="24" spans="1:9" ht="15">
      <c r="A24" s="375" t="s">
        <v>298</v>
      </c>
      <c r="B24" s="371"/>
      <c r="C24" s="371"/>
      <c r="D24" s="376"/>
      <c r="E24" s="387"/>
      <c r="F24" s="386" t="s">
        <v>334</v>
      </c>
      <c r="G24" s="384"/>
      <c r="H24" s="384"/>
      <c r="I24" s="385"/>
    </row>
    <row r="25" spans="1:9" ht="15">
      <c r="A25" s="377" t="s">
        <v>299</v>
      </c>
      <c r="B25" s="370" t="s">
        <v>352</v>
      </c>
      <c r="C25" s="370" t="s">
        <v>329</v>
      </c>
      <c r="D25" s="378" t="s">
        <v>25</v>
      </c>
      <c r="E25" s="386" t="s">
        <v>314</v>
      </c>
      <c r="F25" s="395" t="s">
        <v>488</v>
      </c>
      <c r="G25" s="385"/>
      <c r="H25" s="384"/>
      <c r="I25" s="385"/>
    </row>
    <row r="26" spans="1:9" ht="15">
      <c r="A26" s="377" t="s">
        <v>300</v>
      </c>
      <c r="B26" s="370" t="s">
        <v>369</v>
      </c>
      <c r="C26" s="370" t="s">
        <v>314</v>
      </c>
      <c r="D26" s="378" t="s">
        <v>25</v>
      </c>
      <c r="E26" s="387" t="s">
        <v>475</v>
      </c>
      <c r="F26" s="384"/>
      <c r="G26" s="386" t="s">
        <v>334</v>
      </c>
      <c r="H26" s="384"/>
      <c r="I26" s="385"/>
    </row>
    <row r="27" spans="1:9" ht="15">
      <c r="A27" s="375" t="s">
        <v>301</v>
      </c>
      <c r="B27" s="371" t="s">
        <v>382</v>
      </c>
      <c r="C27" s="371" t="s">
        <v>320</v>
      </c>
      <c r="D27" s="376" t="s">
        <v>32</v>
      </c>
      <c r="E27" s="386" t="s">
        <v>248</v>
      </c>
      <c r="F27" s="384"/>
      <c r="G27" s="395" t="s">
        <v>548</v>
      </c>
      <c r="H27" s="385"/>
      <c r="I27" s="385"/>
    </row>
    <row r="28" spans="1:9" ht="15">
      <c r="A28" s="375" t="s">
        <v>302</v>
      </c>
      <c r="B28" s="371" t="s">
        <v>355</v>
      </c>
      <c r="C28" s="371" t="s">
        <v>248</v>
      </c>
      <c r="D28" s="376" t="s">
        <v>30</v>
      </c>
      <c r="E28" s="387" t="s">
        <v>476</v>
      </c>
      <c r="F28" s="386" t="s">
        <v>335</v>
      </c>
      <c r="G28" s="385"/>
      <c r="H28" s="385"/>
      <c r="I28" s="385"/>
    </row>
    <row r="29" spans="1:9" ht="15">
      <c r="A29" s="377" t="s">
        <v>303</v>
      </c>
      <c r="B29" s="370" t="s">
        <v>383</v>
      </c>
      <c r="C29" s="370" t="s">
        <v>247</v>
      </c>
      <c r="D29" s="378" t="s">
        <v>28</v>
      </c>
      <c r="E29" s="386" t="s">
        <v>335</v>
      </c>
      <c r="F29" s="387" t="s">
        <v>489</v>
      </c>
      <c r="G29" s="384"/>
      <c r="H29" s="385"/>
      <c r="I29" s="385"/>
    </row>
    <row r="30" spans="1:9" ht="15">
      <c r="A30" s="379" t="s">
        <v>304</v>
      </c>
      <c r="B30" s="389">
        <v>1747</v>
      </c>
      <c r="C30" s="389" t="s">
        <v>335</v>
      </c>
      <c r="D30" s="390" t="s">
        <v>27</v>
      </c>
      <c r="E30" s="387" t="s">
        <v>477</v>
      </c>
      <c r="F30" s="384"/>
      <c r="G30" s="384"/>
      <c r="H30" s="386" t="s">
        <v>334</v>
      </c>
      <c r="I30" s="385"/>
    </row>
    <row r="31" spans="1:9" ht="15">
      <c r="A31" s="178"/>
      <c r="B31" s="47"/>
      <c r="C31" s="47"/>
      <c r="D31" s="47"/>
      <c r="E31" s="384"/>
      <c r="F31" s="400"/>
      <c r="G31" s="400"/>
      <c r="H31" s="387" t="s">
        <v>553</v>
      </c>
      <c r="I31" s="388"/>
    </row>
    <row r="32" spans="1:9" ht="15">
      <c r="A32" s="375" t="s">
        <v>305</v>
      </c>
      <c r="B32" s="382">
        <v>1793</v>
      </c>
      <c r="C32" s="382" t="s">
        <v>35</v>
      </c>
      <c r="D32" s="383" t="s">
        <v>30</v>
      </c>
      <c r="E32" s="386" t="s">
        <v>35</v>
      </c>
      <c r="F32" s="384"/>
      <c r="G32" s="384"/>
      <c r="H32" s="401"/>
      <c r="I32" s="384"/>
    </row>
    <row r="33" spans="1:9" ht="15">
      <c r="A33" s="375" t="s">
        <v>306</v>
      </c>
      <c r="B33" s="371"/>
      <c r="C33" s="371"/>
      <c r="D33" s="376"/>
      <c r="E33" s="387"/>
      <c r="F33" s="386" t="s">
        <v>35</v>
      </c>
      <c r="G33" s="384"/>
      <c r="H33" s="401"/>
      <c r="I33" s="384"/>
    </row>
    <row r="34" spans="1:9" ht="15">
      <c r="A34" s="377" t="s">
        <v>307</v>
      </c>
      <c r="B34" s="370" t="s">
        <v>368</v>
      </c>
      <c r="C34" s="370" t="s">
        <v>287</v>
      </c>
      <c r="D34" s="378" t="s">
        <v>26</v>
      </c>
      <c r="E34" s="386" t="s">
        <v>315</v>
      </c>
      <c r="F34" s="395" t="s">
        <v>510</v>
      </c>
      <c r="G34" s="385"/>
      <c r="H34" s="401"/>
      <c r="I34" s="384"/>
    </row>
    <row r="35" spans="1:9" ht="15">
      <c r="A35" s="377" t="s">
        <v>308</v>
      </c>
      <c r="B35" s="370" t="s">
        <v>360</v>
      </c>
      <c r="C35" s="370" t="s">
        <v>315</v>
      </c>
      <c r="D35" s="378" t="s">
        <v>3</v>
      </c>
      <c r="E35" s="387" t="s">
        <v>478</v>
      </c>
      <c r="F35" s="384"/>
      <c r="G35" s="386" t="s">
        <v>317</v>
      </c>
      <c r="H35" s="401"/>
      <c r="I35" s="384"/>
    </row>
    <row r="36" spans="1:9" ht="15">
      <c r="A36" s="375" t="s">
        <v>309</v>
      </c>
      <c r="B36" s="371" t="s">
        <v>367</v>
      </c>
      <c r="C36" s="371" t="s">
        <v>275</v>
      </c>
      <c r="D36" s="376" t="s">
        <v>24</v>
      </c>
      <c r="E36" s="386" t="s">
        <v>275</v>
      </c>
      <c r="F36" s="384"/>
      <c r="G36" s="387" t="s">
        <v>550</v>
      </c>
      <c r="H36" s="400"/>
      <c r="I36" s="384"/>
    </row>
    <row r="37" spans="1:9" ht="15">
      <c r="A37" s="375" t="s">
        <v>310</v>
      </c>
      <c r="B37" s="371" t="s">
        <v>361</v>
      </c>
      <c r="C37" s="371" t="s">
        <v>291</v>
      </c>
      <c r="D37" s="376" t="s">
        <v>26</v>
      </c>
      <c r="E37" s="387" t="s">
        <v>479</v>
      </c>
      <c r="F37" s="386" t="s">
        <v>317</v>
      </c>
      <c r="G37" s="385"/>
      <c r="H37" s="400"/>
      <c r="I37" s="384"/>
    </row>
    <row r="38" spans="1:9" ht="15">
      <c r="A38" s="377" t="s">
        <v>311</v>
      </c>
      <c r="B38" s="370"/>
      <c r="C38" s="370"/>
      <c r="D38" s="378"/>
      <c r="E38" s="386" t="s">
        <v>317</v>
      </c>
      <c r="F38" s="387" t="s">
        <v>490</v>
      </c>
      <c r="G38" s="384"/>
      <c r="H38" s="400"/>
      <c r="I38" s="384"/>
    </row>
    <row r="39" spans="1:9" ht="15">
      <c r="A39" s="379" t="s">
        <v>312</v>
      </c>
      <c r="B39" s="389">
        <v>1974</v>
      </c>
      <c r="C39" s="389" t="s">
        <v>317</v>
      </c>
      <c r="D39" s="390" t="s">
        <v>28</v>
      </c>
      <c r="E39" s="387"/>
      <c r="F39" s="384"/>
      <c r="G39" s="384"/>
      <c r="H39" s="400"/>
      <c r="I39" s="384"/>
    </row>
    <row r="40" spans="5:9" ht="15">
      <c r="E40" s="384"/>
      <c r="F40" s="384"/>
      <c r="G40" s="384"/>
      <c r="H40" s="384"/>
      <c r="I40" s="38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1"/>
  <headerFooter>
    <oddHeader>&amp;CMejlans Bollförening r.f.</oddHeader>
    <oddFooter>&amp;Cwww.mbf.fi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8.8515625" style="0" bestFit="1" customWidth="1"/>
    <col min="5" max="9" width="18.7109375" style="0" customWidth="1"/>
  </cols>
  <sheetData>
    <row r="1" ht="15.75" thickBot="1"/>
    <row r="2" spans="8:9" ht="15">
      <c r="H2" s="175" t="s">
        <v>128</v>
      </c>
      <c r="I2" s="201" t="s">
        <v>131</v>
      </c>
    </row>
    <row r="3" spans="8:9" ht="15">
      <c r="H3" s="176" t="s">
        <v>129</v>
      </c>
      <c r="I3" s="202" t="s">
        <v>136</v>
      </c>
    </row>
    <row r="4" spans="8:9" ht="15.75" thickBot="1">
      <c r="H4" s="177" t="s">
        <v>130</v>
      </c>
      <c r="I4" s="203" t="s">
        <v>167</v>
      </c>
    </row>
    <row r="5" spans="1:9" ht="15">
      <c r="A5" s="396" t="s">
        <v>173</v>
      </c>
      <c r="E5" s="384"/>
      <c r="F5" s="384"/>
      <c r="G5" s="384"/>
      <c r="H5" s="384"/>
      <c r="I5" s="384"/>
    </row>
    <row r="6" spans="1:9" ht="15">
      <c r="A6" s="372"/>
      <c r="B6" s="373" t="s">
        <v>242</v>
      </c>
      <c r="C6" s="373" t="s">
        <v>243</v>
      </c>
      <c r="D6" s="374" t="s">
        <v>244</v>
      </c>
      <c r="E6" s="384"/>
      <c r="F6" s="384"/>
      <c r="G6" s="384"/>
      <c r="H6" s="384"/>
      <c r="I6" s="384"/>
    </row>
    <row r="7" spans="1:9" ht="15">
      <c r="A7" s="375" t="s">
        <v>9</v>
      </c>
      <c r="B7" s="371" t="s">
        <v>356</v>
      </c>
      <c r="C7" s="371" t="s">
        <v>280</v>
      </c>
      <c r="D7" s="376" t="s">
        <v>27</v>
      </c>
      <c r="E7" s="403" t="s">
        <v>280</v>
      </c>
      <c r="F7" s="404"/>
      <c r="G7" s="404"/>
      <c r="H7" s="404"/>
      <c r="I7" s="384"/>
    </row>
    <row r="8" spans="1:9" ht="15">
      <c r="A8" s="375" t="s">
        <v>10</v>
      </c>
      <c r="B8" s="371"/>
      <c r="C8" s="371"/>
      <c r="D8" s="376"/>
      <c r="E8" s="397"/>
      <c r="F8" s="403" t="s">
        <v>318</v>
      </c>
      <c r="G8" s="404"/>
      <c r="H8" s="404"/>
      <c r="I8" s="384"/>
    </row>
    <row r="9" spans="1:9" ht="15">
      <c r="A9" s="377" t="s">
        <v>11</v>
      </c>
      <c r="B9" s="370" t="s">
        <v>373</v>
      </c>
      <c r="C9" s="370" t="s">
        <v>292</v>
      </c>
      <c r="D9" s="378" t="s">
        <v>3</v>
      </c>
      <c r="E9" s="403" t="s">
        <v>318</v>
      </c>
      <c r="F9" s="398" t="s">
        <v>493</v>
      </c>
      <c r="G9" s="405"/>
      <c r="H9" s="404"/>
      <c r="I9" s="384"/>
    </row>
    <row r="10" spans="1:9" ht="15">
      <c r="A10" s="377" t="s">
        <v>12</v>
      </c>
      <c r="B10" s="370" t="s">
        <v>384</v>
      </c>
      <c r="C10" s="370" t="s">
        <v>318</v>
      </c>
      <c r="D10" s="378" t="s">
        <v>32</v>
      </c>
      <c r="E10" s="397" t="s">
        <v>480</v>
      </c>
      <c r="F10" s="404"/>
      <c r="G10" s="403" t="s">
        <v>327</v>
      </c>
      <c r="H10" s="404"/>
      <c r="I10" s="384"/>
    </row>
    <row r="11" spans="1:9" ht="15">
      <c r="A11" s="375" t="s">
        <v>19</v>
      </c>
      <c r="B11" s="371" t="s">
        <v>385</v>
      </c>
      <c r="C11" s="371" t="s">
        <v>284</v>
      </c>
      <c r="D11" s="376" t="s">
        <v>26</v>
      </c>
      <c r="E11" s="403" t="s">
        <v>284</v>
      </c>
      <c r="F11" s="404"/>
      <c r="G11" s="398" t="s">
        <v>554</v>
      </c>
      <c r="H11" s="405"/>
      <c r="I11" s="384"/>
    </row>
    <row r="12" spans="1:9" ht="15">
      <c r="A12" s="375" t="s">
        <v>239</v>
      </c>
      <c r="B12" s="371" t="s">
        <v>376</v>
      </c>
      <c r="C12" s="371"/>
      <c r="D12" s="376"/>
      <c r="E12" s="397"/>
      <c r="F12" s="403" t="s">
        <v>327</v>
      </c>
      <c r="G12" s="405"/>
      <c r="H12" s="405"/>
      <c r="I12" s="384"/>
    </row>
    <row r="13" spans="1:9" ht="15">
      <c r="A13" s="377" t="s">
        <v>240</v>
      </c>
      <c r="B13" s="370" t="s">
        <v>374</v>
      </c>
      <c r="C13" s="370" t="s">
        <v>272</v>
      </c>
      <c r="D13" s="378" t="s">
        <v>146</v>
      </c>
      <c r="E13" s="403" t="s">
        <v>327</v>
      </c>
      <c r="F13" s="397" t="s">
        <v>508</v>
      </c>
      <c r="G13" s="404"/>
      <c r="H13" s="405"/>
      <c r="I13" s="384"/>
    </row>
    <row r="14" spans="1:9" ht="15">
      <c r="A14" s="379" t="s">
        <v>241</v>
      </c>
      <c r="B14" s="380" t="s">
        <v>371</v>
      </c>
      <c r="C14" s="380" t="s">
        <v>327</v>
      </c>
      <c r="D14" s="381" t="s">
        <v>27</v>
      </c>
      <c r="E14" s="397" t="s">
        <v>481</v>
      </c>
      <c r="F14" s="404"/>
      <c r="G14" s="404"/>
      <c r="H14" s="406" t="s">
        <v>327</v>
      </c>
      <c r="I14" s="384"/>
    </row>
    <row r="15" spans="1:9" ht="15">
      <c r="A15" s="399"/>
      <c r="B15" s="207"/>
      <c r="C15" s="207"/>
      <c r="D15" s="207"/>
      <c r="E15" s="404"/>
      <c r="F15" s="407"/>
      <c r="G15" s="407"/>
      <c r="H15" s="398" t="s">
        <v>556</v>
      </c>
      <c r="I15" s="384"/>
    </row>
    <row r="16" spans="1:9" ht="15">
      <c r="A16" s="375" t="s">
        <v>250</v>
      </c>
      <c r="B16" s="371" t="s">
        <v>378</v>
      </c>
      <c r="C16" s="371" t="s">
        <v>322</v>
      </c>
      <c r="D16" s="376" t="s">
        <v>33</v>
      </c>
      <c r="E16" s="403" t="s">
        <v>324</v>
      </c>
      <c r="F16" s="404"/>
      <c r="G16" s="404"/>
      <c r="H16" s="408"/>
      <c r="I16" s="384"/>
    </row>
    <row r="17" spans="1:9" ht="15">
      <c r="A17" s="375" t="s">
        <v>251</v>
      </c>
      <c r="B17" s="371" t="s">
        <v>386</v>
      </c>
      <c r="C17" s="371" t="s">
        <v>324</v>
      </c>
      <c r="D17" s="376" t="s">
        <v>25</v>
      </c>
      <c r="E17" s="397" t="s">
        <v>412</v>
      </c>
      <c r="F17" s="403" t="s">
        <v>330</v>
      </c>
      <c r="G17" s="404"/>
      <c r="H17" s="408"/>
      <c r="I17" s="384"/>
    </row>
    <row r="18" spans="1:9" ht="15">
      <c r="A18" s="377" t="s">
        <v>252</v>
      </c>
      <c r="B18" s="370" t="s">
        <v>387</v>
      </c>
      <c r="C18" s="370" t="s">
        <v>319</v>
      </c>
      <c r="D18" s="378" t="s">
        <v>147</v>
      </c>
      <c r="E18" s="403" t="s">
        <v>330</v>
      </c>
      <c r="F18" s="398" t="s">
        <v>491</v>
      </c>
      <c r="G18" s="405"/>
      <c r="H18" s="408"/>
      <c r="I18" s="384"/>
    </row>
    <row r="19" spans="1:9" ht="15">
      <c r="A19" s="377" t="s">
        <v>253</v>
      </c>
      <c r="B19" s="370" t="s">
        <v>359</v>
      </c>
      <c r="C19" s="370" t="s">
        <v>330</v>
      </c>
      <c r="D19" s="378" t="s">
        <v>27</v>
      </c>
      <c r="E19" s="397" t="s">
        <v>482</v>
      </c>
      <c r="F19" s="404"/>
      <c r="G19" s="403" t="s">
        <v>330</v>
      </c>
      <c r="H19" s="408"/>
      <c r="I19" s="384"/>
    </row>
    <row r="20" spans="1:9" ht="15">
      <c r="A20" s="375" t="s">
        <v>254</v>
      </c>
      <c r="B20" s="371" t="s">
        <v>377</v>
      </c>
      <c r="C20" s="371" t="s">
        <v>326</v>
      </c>
      <c r="D20" s="376" t="s">
        <v>20</v>
      </c>
      <c r="E20" s="403" t="s">
        <v>326</v>
      </c>
      <c r="F20" s="404"/>
      <c r="G20" s="397" t="s">
        <v>412</v>
      </c>
      <c r="H20" s="407"/>
      <c r="I20" s="384"/>
    </row>
    <row r="21" spans="1:9" ht="15">
      <c r="A21" s="375" t="s">
        <v>255</v>
      </c>
      <c r="B21" s="371" t="s">
        <v>379</v>
      </c>
      <c r="C21" s="371" t="s">
        <v>281</v>
      </c>
      <c r="D21" s="376" t="s">
        <v>25</v>
      </c>
      <c r="E21" s="397" t="s">
        <v>483</v>
      </c>
      <c r="F21" s="403" t="s">
        <v>326</v>
      </c>
      <c r="G21" s="405"/>
      <c r="H21" s="407"/>
      <c r="I21" s="384"/>
    </row>
    <row r="22" spans="1:9" ht="15">
      <c r="A22" s="377" t="s">
        <v>256</v>
      </c>
      <c r="B22" s="370" t="s">
        <v>375</v>
      </c>
      <c r="C22" s="370" t="s">
        <v>325</v>
      </c>
      <c r="D22" s="378" t="s">
        <v>20</v>
      </c>
      <c r="E22" s="403" t="s">
        <v>276</v>
      </c>
      <c r="F22" s="397" t="s">
        <v>492</v>
      </c>
      <c r="G22" s="404"/>
      <c r="H22" s="407"/>
      <c r="I22" s="384"/>
    </row>
    <row r="23" spans="1:9" ht="15">
      <c r="A23" s="379" t="s">
        <v>257</v>
      </c>
      <c r="B23" s="380" t="s">
        <v>372</v>
      </c>
      <c r="C23" s="380" t="s">
        <v>276</v>
      </c>
      <c r="D23" s="381" t="s">
        <v>26</v>
      </c>
      <c r="E23" s="397" t="s">
        <v>484</v>
      </c>
      <c r="F23" s="404"/>
      <c r="G23" s="404"/>
      <c r="H23" s="407"/>
      <c r="I23" s="38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1"/>
  <headerFooter>
    <oddHeader>&amp;CMejlans Bollförening r.f.</oddHeader>
    <oddFooter>&amp;Cwww.mbf.fi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396" t="s">
        <v>388</v>
      </c>
    </row>
    <row r="2" spans="2:21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36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2:46" ht="16.5" thickBot="1">
      <c r="B3" s="7"/>
      <c r="C3" s="180"/>
      <c r="D3" s="8" t="s">
        <v>3</v>
      </c>
      <c r="E3" s="9" t="s">
        <v>4</v>
      </c>
      <c r="F3" s="500">
        <v>1</v>
      </c>
      <c r="G3" s="501"/>
      <c r="H3" s="502"/>
      <c r="I3" s="503" t="s">
        <v>5</v>
      </c>
      <c r="J3" s="504"/>
      <c r="K3" s="504"/>
      <c r="L3" s="505">
        <v>41342</v>
      </c>
      <c r="M3" s="505"/>
      <c r="N3" s="505"/>
      <c r="O3" s="506"/>
      <c r="P3" s="10" t="s">
        <v>6</v>
      </c>
      <c r="Q3" s="194"/>
      <c r="R3" s="194"/>
      <c r="S3" s="507">
        <v>0.6875</v>
      </c>
      <c r="T3" s="508"/>
      <c r="U3" s="509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2:46" ht="16.5" thickTop="1">
      <c r="B4" s="12"/>
      <c r="C4" s="184" t="s">
        <v>145</v>
      </c>
      <c r="D4" s="13" t="s">
        <v>7</v>
      </c>
      <c r="E4" s="14" t="s">
        <v>8</v>
      </c>
      <c r="F4" s="488" t="s">
        <v>9</v>
      </c>
      <c r="G4" s="489"/>
      <c r="H4" s="488" t="s">
        <v>10</v>
      </c>
      <c r="I4" s="489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  <c r="W4" s="78" t="s">
        <v>64</v>
      </c>
      <c r="X4" s="79"/>
      <c r="Y4" s="80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2:46" ht="15">
      <c r="B5" s="19" t="s">
        <v>9</v>
      </c>
      <c r="C5" s="185">
        <v>1895</v>
      </c>
      <c r="D5" s="20" t="s">
        <v>334</v>
      </c>
      <c r="E5" s="21" t="s">
        <v>20</v>
      </c>
      <c r="F5" s="22"/>
      <c r="G5" s="23"/>
      <c r="H5" s="24">
        <f>+R15</f>
      </c>
      <c r="I5" s="25">
        <f>+S15</f>
      </c>
      <c r="J5" s="24">
        <f>R11</f>
      </c>
      <c r="K5" s="25">
        <f>S11</f>
      </c>
      <c r="L5" s="24">
        <f>R13</f>
      </c>
      <c r="M5" s="25">
        <f>S13</f>
      </c>
      <c r="N5" s="24"/>
      <c r="O5" s="25"/>
      <c r="P5" s="26">
        <f>IF(SUM(F5:O5)=0,"",COUNTIF(G5:G8,"3"))</f>
      </c>
      <c r="Q5" s="27">
        <f>IF(SUM(G5:P5)=0,"",COUNTIF(F5:F8,"3"))</f>
      </c>
      <c r="R5" s="28">
        <f>IF(SUM(F5:O5)=0,"",SUM(G5:G8))</f>
      </c>
      <c r="S5" s="29">
        <f>IF(SUM(F5:O5)=0,"",SUM(F5:F8))</f>
      </c>
      <c r="T5" s="555"/>
      <c r="U5" s="556"/>
      <c r="W5" s="81">
        <f>+W11+W13+W15</f>
        <v>0</v>
      </c>
      <c r="X5" s="82">
        <f>+X11+X13+X15</f>
        <v>0</v>
      </c>
      <c r="Y5" s="83">
        <f>+W5-X5</f>
        <v>0</v>
      </c>
      <c r="AL5" s="431"/>
      <c r="AM5" s="47">
        <f aca="true" t="shared" si="0" ref="AM5:AR5">AM11+AM13+AM15</f>
        <v>0</v>
      </c>
      <c r="AN5" s="47">
        <f t="shared" si="0"/>
        <v>0</v>
      </c>
      <c r="AO5" s="420">
        <f t="shared" si="0"/>
        <v>0</v>
      </c>
      <c r="AP5" s="422">
        <f t="shared" si="0"/>
        <v>0</v>
      </c>
      <c r="AQ5" s="421">
        <f t="shared" si="0"/>
        <v>0</v>
      </c>
      <c r="AR5" s="422">
        <f t="shared" si="0"/>
        <v>0</v>
      </c>
      <c r="AS5" s="423" t="e">
        <f>AO5/AP5</f>
        <v>#DIV/0!</v>
      </c>
      <c r="AT5" s="424" t="e">
        <f>AQ5/AR5</f>
        <v>#DIV/0!</v>
      </c>
    </row>
    <row r="6" spans="2:46" ht="15">
      <c r="B6" s="30" t="s">
        <v>10</v>
      </c>
      <c r="C6" s="185">
        <v>1539</v>
      </c>
      <c r="D6" s="20" t="s">
        <v>336</v>
      </c>
      <c r="E6" s="31" t="s">
        <v>164</v>
      </c>
      <c r="F6" s="32">
        <f>+S15</f>
      </c>
      <c r="G6" s="33">
        <f>+R15</f>
      </c>
      <c r="H6" s="34"/>
      <c r="I6" s="35"/>
      <c r="J6" s="32">
        <f>R14</f>
        <v>3</v>
      </c>
      <c r="K6" s="33">
        <f>S14</f>
        <v>0</v>
      </c>
      <c r="L6" s="32">
        <f>R12</f>
      </c>
      <c r="M6" s="33">
        <f>S12</f>
      </c>
      <c r="N6" s="32"/>
      <c r="O6" s="33"/>
      <c r="P6" s="26">
        <f>IF(SUM(F6:O6)=0,"",COUNTIF(I5:I8,"3"))</f>
        <v>1</v>
      </c>
      <c r="Q6" s="27">
        <f>IF(SUM(G6:P6)=0,"",COUNTIF(H5:H8,"3"))</f>
        <v>0</v>
      </c>
      <c r="R6" s="28">
        <f>IF(SUM(F6:O6)=0,"",SUM(I5:I8))</f>
        <v>3</v>
      </c>
      <c r="S6" s="29">
        <f>IF(SUM(F6:O6)=0,"",SUM(H5:H8))</f>
        <v>0</v>
      </c>
      <c r="T6" s="555">
        <v>1</v>
      </c>
      <c r="U6" s="556"/>
      <c r="W6" s="81">
        <f>+W12+W14+X15</f>
        <v>33</v>
      </c>
      <c r="X6" s="82">
        <f>+X12+X14+W15</f>
        <v>17</v>
      </c>
      <c r="Y6" s="83">
        <f>+W6-X6</f>
        <v>16</v>
      </c>
      <c r="AL6" s="432"/>
      <c r="AM6" s="47">
        <f>AM12+AM14+AN15</f>
        <v>0</v>
      </c>
      <c r="AN6" s="47">
        <f>AN12+AN14+AM15</f>
        <v>0</v>
      </c>
      <c r="AO6" s="420">
        <f>AO12+AO14+AP15</f>
        <v>0</v>
      </c>
      <c r="AP6" s="422">
        <f>AP12+AP14+AO15</f>
        <v>0</v>
      </c>
      <c r="AQ6" s="421">
        <f>AQ12+AQ14+AR15</f>
        <v>0</v>
      </c>
      <c r="AR6" s="422">
        <f>AR12+AR14+AQ15</f>
        <v>0</v>
      </c>
      <c r="AS6" s="423" t="e">
        <f>AO6/AP6</f>
        <v>#DIV/0!</v>
      </c>
      <c r="AT6" s="424" t="e">
        <f>AQ6/AR6</f>
        <v>#DIV/0!</v>
      </c>
    </row>
    <row r="7" spans="2:46" ht="15">
      <c r="B7" s="30" t="s">
        <v>11</v>
      </c>
      <c r="C7" s="185">
        <v>1350</v>
      </c>
      <c r="D7" s="20" t="s">
        <v>327</v>
      </c>
      <c r="E7" s="31" t="s">
        <v>27</v>
      </c>
      <c r="F7" s="32">
        <f>+S11</f>
      </c>
      <c r="G7" s="33">
        <f>+R11</f>
      </c>
      <c r="H7" s="32">
        <f>S14</f>
        <v>0</v>
      </c>
      <c r="I7" s="33">
        <f>R14</f>
        <v>3</v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  <v>0</v>
      </c>
      <c r="Q7" s="27">
        <f>IF(SUM(G7:P7)=0,"",COUNTIF(J5:J8,"3"))</f>
        <v>1</v>
      </c>
      <c r="R7" s="28">
        <f>IF(SUM(F7:O7)=0,"",SUM(K5:K8))</f>
        <v>0</v>
      </c>
      <c r="S7" s="29">
        <f>IF(SUM(F7:O7)=0,"",SUM(J5:J8))</f>
        <v>3</v>
      </c>
      <c r="T7" s="555">
        <v>2</v>
      </c>
      <c r="U7" s="556"/>
      <c r="W7" s="81">
        <f>+X11+X14+W16</f>
        <v>17</v>
      </c>
      <c r="X7" s="82">
        <f>+W11+W14+X16</f>
        <v>33</v>
      </c>
      <c r="Y7" s="83">
        <f>+W7-X7</f>
        <v>-16</v>
      </c>
      <c r="AL7" s="432"/>
      <c r="AM7" s="47">
        <f>AN11+AN14+AM16</f>
        <v>0</v>
      </c>
      <c r="AN7" s="47">
        <f>AM11+AM14+AN16</f>
        <v>0</v>
      </c>
      <c r="AO7" s="420">
        <f>AP11+AP14+AO16</f>
        <v>0</v>
      </c>
      <c r="AP7" s="422">
        <f>AO11+AO14+AP16</f>
        <v>0</v>
      </c>
      <c r="AQ7" s="421">
        <f>AR11+AR14+AQ16</f>
        <v>0</v>
      </c>
      <c r="AR7" s="422">
        <f>AQ11+AQ14+AR16</f>
        <v>0</v>
      </c>
      <c r="AS7" s="423" t="e">
        <f>AO7/AP7</f>
        <v>#DIV/0!</v>
      </c>
      <c r="AT7" s="424" t="e">
        <f>AQ7/AR7</f>
        <v>#DIV/0!</v>
      </c>
    </row>
    <row r="8" spans="2:46" ht="15.75" thickBot="1">
      <c r="B8" s="36" t="s">
        <v>12</v>
      </c>
      <c r="C8" s="186">
        <v>1152</v>
      </c>
      <c r="D8" s="37" t="s">
        <v>337</v>
      </c>
      <c r="E8" s="38" t="s">
        <v>119</v>
      </c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557"/>
      <c r="U8" s="558"/>
      <c r="W8" s="81">
        <f>+X12+X13+X16</f>
        <v>0</v>
      </c>
      <c r="X8" s="82">
        <f>+W12+W13+W16</f>
        <v>0</v>
      </c>
      <c r="Y8" s="83">
        <f>+W8-X8</f>
        <v>0</v>
      </c>
      <c r="AL8" s="433"/>
      <c r="AM8" s="425">
        <f>AN12+AN13+AN16</f>
        <v>0</v>
      </c>
      <c r="AN8" s="425">
        <f>AM12+AM13+AM16</f>
        <v>0</v>
      </c>
      <c r="AO8" s="426">
        <f>AP12+AP13+AP16</f>
        <v>0</v>
      </c>
      <c r="AP8" s="428">
        <f>AO12+AO13+AO16</f>
        <v>0</v>
      </c>
      <c r="AQ8" s="427">
        <f>AR12+AR13+AR16</f>
        <v>0</v>
      </c>
      <c r="AR8" s="428">
        <f>AQ12+AQ13+AQ16</f>
        <v>0</v>
      </c>
      <c r="AS8" s="429" t="e">
        <f>AO8/AP8</f>
        <v>#DIV/0!</v>
      </c>
      <c r="AT8" s="430" t="e">
        <f>AQ8/AR8</f>
        <v>#DIV/0!</v>
      </c>
    </row>
    <row r="9" spans="1:26" ht="16.5" outlineLevel="1" thickTop="1">
      <c r="A9" s="77"/>
      <c r="B9" s="84"/>
      <c r="C9" s="132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outlineLevel="1" thickBot="1">
      <c r="A10" s="77"/>
      <c r="B10" s="92"/>
      <c r="C10" s="359"/>
      <c r="D10" s="93" t="s">
        <v>68</v>
      </c>
      <c r="E10" s="94"/>
      <c r="F10" s="94"/>
      <c r="G10" s="95"/>
      <c r="H10" s="483" t="s">
        <v>69</v>
      </c>
      <c r="I10" s="484"/>
      <c r="J10" s="485" t="s">
        <v>70</v>
      </c>
      <c r="K10" s="484"/>
      <c r="L10" s="485" t="s">
        <v>71</v>
      </c>
      <c r="M10" s="484"/>
      <c r="N10" s="485" t="s">
        <v>72</v>
      </c>
      <c r="O10" s="484"/>
      <c r="P10" s="485" t="s">
        <v>73</v>
      </c>
      <c r="Q10" s="484"/>
      <c r="R10" s="486" t="s">
        <v>74</v>
      </c>
      <c r="S10" s="487"/>
      <c r="U10" s="96"/>
      <c r="W10" s="97" t="s">
        <v>64</v>
      </c>
      <c r="X10" s="98"/>
      <c r="Y10" s="80" t="s">
        <v>65</v>
      </c>
    </row>
    <row r="11" spans="1:44" ht="15.75" outlineLevel="1">
      <c r="A11" s="77"/>
      <c r="B11" s="360" t="s">
        <v>75</v>
      </c>
      <c r="C11" s="181"/>
      <c r="D11" s="99" t="str">
        <f>IF(D5&gt;"",D5,"")</f>
        <v>Kantonistov Mikhail</v>
      </c>
      <c r="E11" s="100" t="str">
        <f>IF(D7&gt;"",D7,"")</f>
        <v>Ruotsalainen Topi</v>
      </c>
      <c r="F11" s="86"/>
      <c r="G11" s="101"/>
      <c r="H11" s="476"/>
      <c r="I11" s="477"/>
      <c r="J11" s="474"/>
      <c r="K11" s="475"/>
      <c r="L11" s="474"/>
      <c r="M11" s="475"/>
      <c r="N11" s="474"/>
      <c r="O11" s="475"/>
      <c r="P11" s="478"/>
      <c r="Q11" s="475"/>
      <c r="R11" s="102">
        <f aca="true" t="shared" si="1" ref="R11:R16">IF(COUNT(H11:P11)=0,"",COUNTIF(H11:P11,"&gt;=0"))</f>
      </c>
      <c r="S11" s="103">
        <f aca="true" t="shared" si="2" ref="S11:S16">IF(COUNT(H11:P11)=0,"",(IF(LEFT(H11,1)="-",1,0)+IF(LEFT(J11,1)="-",1,0)+IF(LEFT(L11,1)="-",1,0)+IF(LEFT(N11,1)="-",1,0)+IF(LEFT(P11,1)="-",1,0)))</f>
      </c>
      <c r="T11" s="104"/>
      <c r="U11" s="105"/>
      <c r="W11" s="106">
        <f aca="true" t="shared" si="3" ref="W11:X16">+AA11+AC11+AE11+AG11+AI11</f>
        <v>0</v>
      </c>
      <c r="X11" s="107">
        <f t="shared" si="3"/>
        <v>0</v>
      </c>
      <c r="Y11" s="108">
        <f aca="true" t="shared" si="4" ref="Y11:Y16">+W11-X11</f>
        <v>0</v>
      </c>
      <c r="AA11" s="109">
        <f>IF(H11="",0,IF(LEFT(H11,1)="-",ABS(H11),(IF(H11&gt;9,H11+2,11))))</f>
        <v>0</v>
      </c>
      <c r="AB11" s="110">
        <f aca="true" t="shared" si="5" ref="AB11:AB16">IF(H11="",0,IF(LEFT(H11,1)="-",(IF(ABS(H11)&gt;9,(ABS(H11)+2),11)),H11))</f>
        <v>0</v>
      </c>
      <c r="AC11" s="109">
        <f>IF(J11="",0,IF(LEFT(J11,1)="-",ABS(J11),(IF(J11&gt;9,J11+2,11))))</f>
        <v>0</v>
      </c>
      <c r="AD11" s="110">
        <f aca="true" t="shared" si="6" ref="AD11:AD16">IF(J11="",0,IF(LEFT(J11,1)="-",(IF(ABS(J11)&gt;9,(ABS(J11)+2),11)),J11))</f>
        <v>0</v>
      </c>
      <c r="AE11" s="109">
        <f>IF(L11="",0,IF(LEFT(L11,1)="-",ABS(L11),(IF(L11&gt;9,L11+2,11))))</f>
        <v>0</v>
      </c>
      <c r="AF11" s="110">
        <f aca="true" t="shared" si="7" ref="AF11:AF16">IF(L11="",0,IF(LEFT(L11,1)="-",(IF(ABS(L11)&gt;9,(ABS(L11)+2),11)),L11))</f>
        <v>0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434">
        <f>IF(OR(ISBLANK(AL5),ISBLANK(AL7)),0,1)</f>
        <v>0</v>
      </c>
      <c r="AM11" s="436">
        <f aca="true" t="shared" si="11" ref="AM11:AM16">IF(AO11=3,1,0)</f>
        <v>0</v>
      </c>
      <c r="AN11" s="211">
        <f aca="true" t="shared" si="12" ref="AN11:AN16">IF(AP11=3,1,0)</f>
        <v>0</v>
      </c>
      <c r="AO11" s="436">
        <f aca="true" t="shared" si="13" ref="AO11:AO16">IF($AL11=1,$AL11*R11,0)</f>
        <v>0</v>
      </c>
      <c r="AP11" s="211">
        <f aca="true" t="shared" si="14" ref="AP11:AP16">IF($AL11=1,$AL11*S11,0)</f>
        <v>0</v>
      </c>
      <c r="AQ11" s="436">
        <f aca="true" t="shared" si="15" ref="AQ11:AQ16">$AL11*W11</f>
        <v>0</v>
      </c>
      <c r="AR11" s="211">
        <f aca="true" t="shared" si="16" ref="AR11:AR16">$AL11*X11</f>
        <v>0</v>
      </c>
    </row>
    <row r="12" spans="1:44" ht="15.75" outlineLevel="1">
      <c r="A12" s="77"/>
      <c r="B12" s="361" t="s">
        <v>76</v>
      </c>
      <c r="C12" s="181"/>
      <c r="D12" s="99" t="str">
        <f>IF(D6&gt;"",D6,"")</f>
        <v>Potiris Rafail</v>
      </c>
      <c r="E12" s="111" t="str">
        <f>IF(D8&gt;"",D8,"")</f>
        <v>Weman Lauri</v>
      </c>
      <c r="F12" s="112"/>
      <c r="G12" s="101"/>
      <c r="H12" s="467"/>
      <c r="I12" s="468"/>
      <c r="J12" s="467"/>
      <c r="K12" s="468"/>
      <c r="L12" s="467"/>
      <c r="M12" s="468"/>
      <c r="N12" s="467"/>
      <c r="O12" s="468"/>
      <c r="P12" s="467"/>
      <c r="Q12" s="468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17">
        <f>IF(OR(ISBLANK(AL6),ISBLANK(AL8)),0,1)</f>
        <v>0</v>
      </c>
      <c r="AM12" s="437">
        <f t="shared" si="11"/>
        <v>0</v>
      </c>
      <c r="AN12" s="225">
        <f t="shared" si="12"/>
        <v>0</v>
      </c>
      <c r="AO12" s="437">
        <f t="shared" si="13"/>
        <v>0</v>
      </c>
      <c r="AP12" s="225">
        <f t="shared" si="14"/>
        <v>0</v>
      </c>
      <c r="AQ12" s="437">
        <f t="shared" si="15"/>
        <v>0</v>
      </c>
      <c r="AR12" s="225">
        <f t="shared" si="16"/>
        <v>0</v>
      </c>
    </row>
    <row r="13" spans="1:44" ht="16.5" outlineLevel="1" thickBot="1">
      <c r="A13" s="77"/>
      <c r="B13" s="361" t="s">
        <v>77</v>
      </c>
      <c r="C13" s="181"/>
      <c r="D13" s="117" t="str">
        <f>IF(D5&gt;"",D5,"")</f>
        <v>Kantonistov Mikhail</v>
      </c>
      <c r="E13" s="118" t="str">
        <f>IF(D8&gt;"",D8,"")</f>
        <v>Weman Lauri</v>
      </c>
      <c r="F13" s="94"/>
      <c r="G13" s="95"/>
      <c r="H13" s="472"/>
      <c r="I13" s="473"/>
      <c r="J13" s="472"/>
      <c r="K13" s="473"/>
      <c r="L13" s="472"/>
      <c r="M13" s="473"/>
      <c r="N13" s="472"/>
      <c r="O13" s="473"/>
      <c r="P13" s="472"/>
      <c r="Q13" s="473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17">
        <f>IF(OR(ISBLANK(AL5),ISBLANK(AL8)),0,1)</f>
        <v>0</v>
      </c>
      <c r="AM13" s="437">
        <f t="shared" si="11"/>
        <v>0</v>
      </c>
      <c r="AN13" s="225">
        <f t="shared" si="12"/>
        <v>0</v>
      </c>
      <c r="AO13" s="437">
        <f t="shared" si="13"/>
        <v>0</v>
      </c>
      <c r="AP13" s="225">
        <f t="shared" si="14"/>
        <v>0</v>
      </c>
      <c r="AQ13" s="437">
        <f t="shared" si="15"/>
        <v>0</v>
      </c>
      <c r="AR13" s="225">
        <f t="shared" si="16"/>
        <v>0</v>
      </c>
    </row>
    <row r="14" spans="1:44" ht="15.75" outlineLevel="1">
      <c r="A14" s="77"/>
      <c r="B14" s="361" t="s">
        <v>78</v>
      </c>
      <c r="C14" s="181"/>
      <c r="D14" s="99" t="str">
        <f>IF(D6&gt;"",D6,"")</f>
        <v>Potiris Rafail</v>
      </c>
      <c r="E14" s="111" t="str">
        <f>IF(D7&gt;"",D7,"")</f>
        <v>Ruotsalainen Topi</v>
      </c>
      <c r="F14" s="86"/>
      <c r="G14" s="101"/>
      <c r="H14" s="474">
        <v>5</v>
      </c>
      <c r="I14" s="475"/>
      <c r="J14" s="474">
        <v>3</v>
      </c>
      <c r="K14" s="475"/>
      <c r="L14" s="474">
        <v>9</v>
      </c>
      <c r="M14" s="475"/>
      <c r="N14" s="474"/>
      <c r="O14" s="475"/>
      <c r="P14" s="474"/>
      <c r="Q14" s="475"/>
      <c r="R14" s="102">
        <f t="shared" si="1"/>
        <v>3</v>
      </c>
      <c r="S14" s="103">
        <f t="shared" si="2"/>
        <v>0</v>
      </c>
      <c r="T14" s="113"/>
      <c r="U14" s="114"/>
      <c r="W14" s="106">
        <f t="shared" si="3"/>
        <v>33</v>
      </c>
      <c r="X14" s="107">
        <f t="shared" si="3"/>
        <v>17</v>
      </c>
      <c r="Y14" s="108">
        <f t="shared" si="4"/>
        <v>16</v>
      </c>
      <c r="AA14" s="115">
        <f t="shared" si="17"/>
        <v>11</v>
      </c>
      <c r="AB14" s="116">
        <f t="shared" si="5"/>
        <v>5</v>
      </c>
      <c r="AC14" s="115">
        <f t="shared" si="17"/>
        <v>11</v>
      </c>
      <c r="AD14" s="116">
        <f t="shared" si="6"/>
        <v>3</v>
      </c>
      <c r="AE14" s="115">
        <f t="shared" si="17"/>
        <v>11</v>
      </c>
      <c r="AF14" s="116">
        <f t="shared" si="7"/>
        <v>9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17">
        <f>IF(OR(ISBLANK(AL6),ISBLANK(AL7)),0,1)</f>
        <v>0</v>
      </c>
      <c r="AM14" s="437">
        <f t="shared" si="11"/>
        <v>0</v>
      </c>
      <c r="AN14" s="225">
        <f t="shared" si="12"/>
        <v>0</v>
      </c>
      <c r="AO14" s="437">
        <f t="shared" si="13"/>
        <v>0</v>
      </c>
      <c r="AP14" s="225">
        <f t="shared" si="14"/>
        <v>0</v>
      </c>
      <c r="AQ14" s="437">
        <f t="shared" si="15"/>
        <v>0</v>
      </c>
      <c r="AR14" s="225">
        <f t="shared" si="16"/>
        <v>0</v>
      </c>
    </row>
    <row r="15" spans="1:44" ht="15.75" outlineLevel="1">
      <c r="A15" s="77"/>
      <c r="B15" s="361" t="s">
        <v>79</v>
      </c>
      <c r="C15" s="181"/>
      <c r="D15" s="99" t="str">
        <f>IF(D5&gt;"",D5,"")</f>
        <v>Kantonistov Mikhail</v>
      </c>
      <c r="E15" s="111" t="str">
        <f>IF(D6&gt;"",D6,"")</f>
        <v>Potiris Rafail</v>
      </c>
      <c r="F15" s="112"/>
      <c r="G15" s="101"/>
      <c r="H15" s="467"/>
      <c r="I15" s="468"/>
      <c r="J15" s="467"/>
      <c r="K15" s="468"/>
      <c r="L15" s="469"/>
      <c r="M15" s="468"/>
      <c r="N15" s="467"/>
      <c r="O15" s="468"/>
      <c r="P15" s="467"/>
      <c r="Q15" s="468"/>
      <c r="R15" s="102">
        <f t="shared" si="1"/>
      </c>
      <c r="S15" s="103">
        <f t="shared" si="2"/>
      </c>
      <c r="T15" s="113"/>
      <c r="U15" s="114"/>
      <c r="W15" s="106">
        <f t="shared" si="3"/>
        <v>0</v>
      </c>
      <c r="X15" s="107">
        <f t="shared" si="3"/>
        <v>0</v>
      </c>
      <c r="Y15" s="108">
        <f t="shared" si="4"/>
        <v>0</v>
      </c>
      <c r="AA15" s="115">
        <f t="shared" si="17"/>
        <v>0</v>
      </c>
      <c r="AB15" s="116">
        <f t="shared" si="5"/>
        <v>0</v>
      </c>
      <c r="AC15" s="115">
        <f t="shared" si="17"/>
        <v>0</v>
      </c>
      <c r="AD15" s="116">
        <f t="shared" si="6"/>
        <v>0</v>
      </c>
      <c r="AE15" s="115">
        <f t="shared" si="17"/>
        <v>0</v>
      </c>
      <c r="AF15" s="116">
        <f t="shared" si="7"/>
        <v>0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17">
        <f>IF(OR(ISBLANK(AL5),ISBLANK(AL6)),0,1)</f>
        <v>0</v>
      </c>
      <c r="AM15" s="437">
        <f t="shared" si="11"/>
        <v>0</v>
      </c>
      <c r="AN15" s="225">
        <f t="shared" si="12"/>
        <v>0</v>
      </c>
      <c r="AO15" s="437">
        <f t="shared" si="13"/>
        <v>0</v>
      </c>
      <c r="AP15" s="225">
        <f t="shared" si="14"/>
        <v>0</v>
      </c>
      <c r="AQ15" s="437">
        <f t="shared" si="15"/>
        <v>0</v>
      </c>
      <c r="AR15" s="225">
        <f t="shared" si="16"/>
        <v>0</v>
      </c>
    </row>
    <row r="16" spans="1:44" ht="16.5" outlineLevel="1" thickBot="1">
      <c r="A16" s="77"/>
      <c r="B16" s="362" t="s">
        <v>80</v>
      </c>
      <c r="C16" s="182"/>
      <c r="D16" s="119" t="str">
        <f>IF(D7&gt;"",D7,"")</f>
        <v>Ruotsalainen Topi</v>
      </c>
      <c r="E16" s="120" t="str">
        <f>IF(D8&gt;"",D8,"")</f>
        <v>Weman Lauri</v>
      </c>
      <c r="F16" s="121"/>
      <c r="G16" s="122"/>
      <c r="H16" s="470"/>
      <c r="I16" s="471"/>
      <c r="J16" s="470"/>
      <c r="K16" s="471"/>
      <c r="L16" s="470"/>
      <c r="M16" s="471"/>
      <c r="N16" s="470"/>
      <c r="O16" s="471"/>
      <c r="P16" s="470"/>
      <c r="Q16" s="471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435">
        <f>IF(OR(ISBLANK(AL7),ISBLANK(AL8)),0,1)</f>
        <v>0</v>
      </c>
      <c r="AM16" s="438">
        <f t="shared" si="11"/>
        <v>0</v>
      </c>
      <c r="AN16" s="277">
        <f t="shared" si="12"/>
        <v>0</v>
      </c>
      <c r="AO16" s="438">
        <f t="shared" si="13"/>
        <v>0</v>
      </c>
      <c r="AP16" s="277">
        <f t="shared" si="14"/>
        <v>0</v>
      </c>
      <c r="AQ16" s="438">
        <f t="shared" si="15"/>
        <v>0</v>
      </c>
      <c r="AR16" s="277">
        <f t="shared" si="16"/>
        <v>0</v>
      </c>
    </row>
    <row r="17" ht="16.5" thickBot="1" thickTop="1"/>
    <row r="18" spans="2:21" ht="16.5" thickTop="1">
      <c r="B18" s="1"/>
      <c r="C18" s="179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492" t="s">
        <v>36</v>
      </c>
      <c r="M18" s="493"/>
      <c r="N18" s="493"/>
      <c r="O18" s="494"/>
      <c r="P18" s="495" t="s">
        <v>2</v>
      </c>
      <c r="Q18" s="496"/>
      <c r="R18" s="496"/>
      <c r="S18" s="497">
        <v>2</v>
      </c>
      <c r="T18" s="498"/>
      <c r="U18" s="499"/>
    </row>
    <row r="19" spans="2:46" ht="16.5" thickBot="1">
      <c r="B19" s="7"/>
      <c r="C19" s="180"/>
      <c r="D19" s="8" t="s">
        <v>3</v>
      </c>
      <c r="E19" s="9" t="s">
        <v>4</v>
      </c>
      <c r="F19" s="500">
        <v>2</v>
      </c>
      <c r="G19" s="501"/>
      <c r="H19" s="502"/>
      <c r="I19" s="503" t="s">
        <v>5</v>
      </c>
      <c r="J19" s="504"/>
      <c r="K19" s="504"/>
      <c r="L19" s="505">
        <v>41342</v>
      </c>
      <c r="M19" s="505"/>
      <c r="N19" s="505"/>
      <c r="O19" s="506"/>
      <c r="P19" s="10" t="s">
        <v>6</v>
      </c>
      <c r="Q19" s="194"/>
      <c r="R19" s="194"/>
      <c r="S19" s="507">
        <v>0.6875</v>
      </c>
      <c r="T19" s="508"/>
      <c r="U19" s="509"/>
      <c r="AM19" s="510" t="s">
        <v>389</v>
      </c>
      <c r="AN19" s="511"/>
      <c r="AO19" s="396"/>
      <c r="AP19" s="396"/>
      <c r="AQ19" s="396"/>
      <c r="AR19" s="396"/>
      <c r="AS19" s="413" t="s">
        <v>390</v>
      </c>
      <c r="AT19" s="413" t="s">
        <v>391</v>
      </c>
    </row>
    <row r="20" spans="2:46" ht="16.5" thickTop="1">
      <c r="B20" s="12"/>
      <c r="C20" s="184" t="s">
        <v>145</v>
      </c>
      <c r="D20" s="13" t="s">
        <v>7</v>
      </c>
      <c r="E20" s="14" t="s">
        <v>8</v>
      </c>
      <c r="F20" s="488" t="s">
        <v>9</v>
      </c>
      <c r="G20" s="489"/>
      <c r="H20" s="488" t="s">
        <v>10</v>
      </c>
      <c r="I20" s="489"/>
      <c r="J20" s="488" t="s">
        <v>11</v>
      </c>
      <c r="K20" s="489"/>
      <c r="L20" s="488" t="s">
        <v>12</v>
      </c>
      <c r="M20" s="489"/>
      <c r="N20" s="488"/>
      <c r="O20" s="489"/>
      <c r="P20" s="15" t="s">
        <v>13</v>
      </c>
      <c r="Q20" s="16" t="s">
        <v>14</v>
      </c>
      <c r="R20" s="17" t="s">
        <v>15</v>
      </c>
      <c r="S20" s="18"/>
      <c r="T20" s="490" t="s">
        <v>16</v>
      </c>
      <c r="U20" s="491"/>
      <c r="W20" s="78" t="s">
        <v>64</v>
      </c>
      <c r="X20" s="79"/>
      <c r="Y20" s="80" t="s">
        <v>65</v>
      </c>
      <c r="AL20" s="414" t="s">
        <v>392</v>
      </c>
      <c r="AM20" s="415" t="s">
        <v>393</v>
      </c>
      <c r="AN20" s="415" t="s">
        <v>394</v>
      </c>
      <c r="AO20" s="416" t="s">
        <v>395</v>
      </c>
      <c r="AP20" s="418" t="s">
        <v>396</v>
      </c>
      <c r="AQ20" s="417" t="s">
        <v>397</v>
      </c>
      <c r="AR20" s="418" t="s">
        <v>398</v>
      </c>
      <c r="AS20" s="414" t="s">
        <v>399</v>
      </c>
      <c r="AT20" s="419" t="s">
        <v>400</v>
      </c>
    </row>
    <row r="21" spans="2:46" ht="15">
      <c r="B21" s="19" t="s">
        <v>9</v>
      </c>
      <c r="C21" s="185">
        <v>1842</v>
      </c>
      <c r="D21" s="20" t="s">
        <v>338</v>
      </c>
      <c r="E21" s="21" t="s">
        <v>26</v>
      </c>
      <c r="F21" s="22"/>
      <c r="G21" s="23"/>
      <c r="H21" s="24">
        <f>+R31</f>
        <v>3</v>
      </c>
      <c r="I21" s="25">
        <f>+S31</f>
        <v>0</v>
      </c>
      <c r="J21" s="24">
        <f>R27</f>
        <v>3</v>
      </c>
      <c r="K21" s="25">
        <f>S27</f>
        <v>0</v>
      </c>
      <c r="L21" s="24">
        <f>R29</f>
        <v>3</v>
      </c>
      <c r="M21" s="25">
        <f>S29</f>
        <v>0</v>
      </c>
      <c r="N21" s="24"/>
      <c r="O21" s="25"/>
      <c r="P21" s="26">
        <f>IF(SUM(F21:O21)=0,"",COUNTIF(G21:G24,"3"))</f>
        <v>3</v>
      </c>
      <c r="Q21" s="27">
        <f>IF(SUM(G21:P21)=0,"",COUNTIF(F21:F24,"3"))</f>
        <v>0</v>
      </c>
      <c r="R21" s="28">
        <f>IF(SUM(F21:O21)=0,"",SUM(G21:G24))</f>
        <v>9</v>
      </c>
      <c r="S21" s="29">
        <f>IF(SUM(F21:O21)=0,"",SUM(F21:F24))</f>
        <v>0</v>
      </c>
      <c r="T21" s="555">
        <v>1</v>
      </c>
      <c r="U21" s="556"/>
      <c r="W21" s="81">
        <f>+W27+W29+W31</f>
        <v>99</v>
      </c>
      <c r="X21" s="82">
        <f>+X27+X29+X31</f>
        <v>48</v>
      </c>
      <c r="Y21" s="83">
        <f>+W21-X21</f>
        <v>51</v>
      </c>
      <c r="AL21" s="431"/>
      <c r="AM21" s="47">
        <f aca="true" t="shared" si="18" ref="AM21:AR21">AM27+AM29+AM31</f>
        <v>0</v>
      </c>
      <c r="AN21" s="47">
        <f t="shared" si="18"/>
        <v>0</v>
      </c>
      <c r="AO21" s="420">
        <f t="shared" si="18"/>
        <v>0</v>
      </c>
      <c r="AP21" s="422">
        <f t="shared" si="18"/>
        <v>0</v>
      </c>
      <c r="AQ21" s="421">
        <f t="shared" si="18"/>
        <v>0</v>
      </c>
      <c r="AR21" s="422">
        <f t="shared" si="18"/>
        <v>0</v>
      </c>
      <c r="AS21" s="423" t="e">
        <f>AO21/AP21</f>
        <v>#DIV/0!</v>
      </c>
      <c r="AT21" s="424" t="e">
        <f>AQ21/AR21</f>
        <v>#DIV/0!</v>
      </c>
    </row>
    <row r="22" spans="2:46" ht="15">
      <c r="B22" s="30" t="s">
        <v>10</v>
      </c>
      <c r="C22" s="185">
        <v>1507</v>
      </c>
      <c r="D22" s="20" t="s">
        <v>339</v>
      </c>
      <c r="E22" s="31" t="s">
        <v>3</v>
      </c>
      <c r="F22" s="32">
        <f>+S31</f>
        <v>0</v>
      </c>
      <c r="G22" s="33">
        <f>+R31</f>
        <v>3</v>
      </c>
      <c r="H22" s="34"/>
      <c r="I22" s="35"/>
      <c r="J22" s="32">
        <f>R30</f>
        <v>0</v>
      </c>
      <c r="K22" s="33">
        <f>S30</f>
        <v>3</v>
      </c>
      <c r="L22" s="32">
        <f>R28</f>
        <v>3</v>
      </c>
      <c r="M22" s="33">
        <f>S28</f>
        <v>0</v>
      </c>
      <c r="N22" s="32"/>
      <c r="O22" s="33"/>
      <c r="P22" s="26">
        <f>IF(SUM(F22:O22)=0,"",COUNTIF(I21:I24,"3"))</f>
        <v>1</v>
      </c>
      <c r="Q22" s="27">
        <f>IF(SUM(G22:P22)=0,"",COUNTIF(H21:H24,"3"))</f>
        <v>2</v>
      </c>
      <c r="R22" s="28">
        <f>IF(SUM(F22:O22)=0,"",SUM(I21:I24))</f>
        <v>3</v>
      </c>
      <c r="S22" s="29">
        <f>IF(SUM(F22:O22)=0,"",SUM(H21:H24))</f>
        <v>6</v>
      </c>
      <c r="T22" s="555">
        <v>3</v>
      </c>
      <c r="U22" s="556"/>
      <c r="W22" s="81">
        <f>+W28+W30+X31</f>
        <v>82</v>
      </c>
      <c r="X22" s="82">
        <f>+X28+X30+W31</f>
        <v>86</v>
      </c>
      <c r="Y22" s="83">
        <f>+W22-X22</f>
        <v>-4</v>
      </c>
      <c r="AL22" s="432"/>
      <c r="AM22" s="47">
        <f>AM28+AM30+AN31</f>
        <v>0</v>
      </c>
      <c r="AN22" s="47">
        <f>AN28+AN30+AM31</f>
        <v>0</v>
      </c>
      <c r="AO22" s="420">
        <f>AO28+AO30+AP31</f>
        <v>0</v>
      </c>
      <c r="AP22" s="422">
        <f>AP28+AP30+AO31</f>
        <v>0</v>
      </c>
      <c r="AQ22" s="421">
        <f>AQ28+AQ30+AR31</f>
        <v>0</v>
      </c>
      <c r="AR22" s="422">
        <f>AR28+AR30+AQ31</f>
        <v>0</v>
      </c>
      <c r="AS22" s="423" t="e">
        <f>AO22/AP22</f>
        <v>#DIV/0!</v>
      </c>
      <c r="AT22" s="424" t="e">
        <f>AQ22/AR22</f>
        <v>#DIV/0!</v>
      </c>
    </row>
    <row r="23" spans="2:46" ht="15">
      <c r="B23" s="30" t="s">
        <v>11</v>
      </c>
      <c r="C23" s="185">
        <v>1408</v>
      </c>
      <c r="D23" s="20" t="s">
        <v>323</v>
      </c>
      <c r="E23" s="31" t="s">
        <v>27</v>
      </c>
      <c r="F23" s="32">
        <f>+S27</f>
        <v>0</v>
      </c>
      <c r="G23" s="33">
        <f>+R27</f>
        <v>3</v>
      </c>
      <c r="H23" s="32">
        <f>S30</f>
        <v>3</v>
      </c>
      <c r="I23" s="33">
        <f>R30</f>
        <v>0</v>
      </c>
      <c r="J23" s="34"/>
      <c r="K23" s="35"/>
      <c r="L23" s="32">
        <f>R32</f>
        <v>3</v>
      </c>
      <c r="M23" s="33">
        <f>S32</f>
        <v>0</v>
      </c>
      <c r="N23" s="32"/>
      <c r="O23" s="33"/>
      <c r="P23" s="26">
        <f>IF(SUM(F23:O23)=0,"",COUNTIF(K21:K24,"3"))</f>
        <v>2</v>
      </c>
      <c r="Q23" s="27">
        <f>IF(SUM(G23:P23)=0,"",COUNTIF(J21:J24,"3"))</f>
        <v>1</v>
      </c>
      <c r="R23" s="28">
        <f>IF(SUM(F23:O23)=0,"",SUM(K21:K24))</f>
        <v>6</v>
      </c>
      <c r="S23" s="29">
        <f>IF(SUM(F23:O23)=0,"",SUM(J21:J24))</f>
        <v>3</v>
      </c>
      <c r="T23" s="555">
        <v>2</v>
      </c>
      <c r="U23" s="556"/>
      <c r="W23" s="81">
        <f>+X27+X30+W32</f>
        <v>83</v>
      </c>
      <c r="X23" s="82">
        <f>+W27+W30+X32</f>
        <v>76</v>
      </c>
      <c r="Y23" s="83">
        <f>+W23-X23</f>
        <v>7</v>
      </c>
      <c r="AL23" s="432"/>
      <c r="AM23" s="47">
        <f>AN27+AN30+AM32</f>
        <v>0</v>
      </c>
      <c r="AN23" s="47">
        <f>AM27+AM30+AN32</f>
        <v>0</v>
      </c>
      <c r="AO23" s="420">
        <f>AP27+AP30+AO32</f>
        <v>0</v>
      </c>
      <c r="AP23" s="422">
        <f>AO27+AO30+AP32</f>
        <v>0</v>
      </c>
      <c r="AQ23" s="421">
        <f>AR27+AR30+AQ32</f>
        <v>0</v>
      </c>
      <c r="AR23" s="422">
        <f>AQ27+AQ30+AR32</f>
        <v>0</v>
      </c>
      <c r="AS23" s="423" t="e">
        <f>AO23/AP23</f>
        <v>#DIV/0!</v>
      </c>
      <c r="AT23" s="424" t="e">
        <f>AQ23/AR23</f>
        <v>#DIV/0!</v>
      </c>
    </row>
    <row r="24" spans="2:46" ht="15.75" thickBot="1">
      <c r="B24" s="36" t="s">
        <v>12</v>
      </c>
      <c r="C24" s="186">
        <v>1159</v>
      </c>
      <c r="D24" s="37" t="s">
        <v>318</v>
      </c>
      <c r="E24" s="38" t="s">
        <v>32</v>
      </c>
      <c r="F24" s="39">
        <f>S29</f>
        <v>0</v>
      </c>
      <c r="G24" s="40">
        <f>R29</f>
        <v>3</v>
      </c>
      <c r="H24" s="39">
        <f>S28</f>
        <v>0</v>
      </c>
      <c r="I24" s="40">
        <f>R28</f>
        <v>3</v>
      </c>
      <c r="J24" s="39">
        <f>S32</f>
        <v>0</v>
      </c>
      <c r="K24" s="40">
        <f>R32</f>
        <v>3</v>
      </c>
      <c r="L24" s="41"/>
      <c r="M24" s="42"/>
      <c r="N24" s="39"/>
      <c r="O24" s="40"/>
      <c r="P24" s="43">
        <f>IF(SUM(F24:O24)=0,"",COUNTIF(M21:M24,"3"))</f>
        <v>0</v>
      </c>
      <c r="Q24" s="44">
        <f>IF(SUM(G24:P24)=0,"",COUNTIF(L21:L24,"3"))</f>
        <v>3</v>
      </c>
      <c r="R24" s="45">
        <f>IF(SUM(F24:O25)=0,"",SUM(M21:M24))</f>
        <v>0</v>
      </c>
      <c r="S24" s="46">
        <f>IF(SUM(F24:O24)=0,"",SUM(L21:L24))</f>
        <v>9</v>
      </c>
      <c r="T24" s="557">
        <v>4</v>
      </c>
      <c r="U24" s="558"/>
      <c r="W24" s="81">
        <f>+X28+X29+X32</f>
        <v>45</v>
      </c>
      <c r="X24" s="82">
        <f>+W28+W29+W32</f>
        <v>99</v>
      </c>
      <c r="Y24" s="83">
        <f>+W24-X24</f>
        <v>-54</v>
      </c>
      <c r="AL24" s="433"/>
      <c r="AM24" s="425">
        <f>AN28+AN29+AN32</f>
        <v>0</v>
      </c>
      <c r="AN24" s="425">
        <f>AM28+AM29+AM32</f>
        <v>0</v>
      </c>
      <c r="AO24" s="426">
        <f>AP28+AP29+AP32</f>
        <v>0</v>
      </c>
      <c r="AP24" s="428">
        <f>AO28+AO29+AO32</f>
        <v>0</v>
      </c>
      <c r="AQ24" s="427">
        <f>AR28+AR29+AR32</f>
        <v>0</v>
      </c>
      <c r="AR24" s="428">
        <f>AQ28+AQ29+AQ32</f>
        <v>0</v>
      </c>
      <c r="AS24" s="429" t="e">
        <f>AO24/AP24</f>
        <v>#DIV/0!</v>
      </c>
      <c r="AT24" s="430" t="e">
        <f>AQ24/AR24</f>
        <v>#DIV/0!</v>
      </c>
    </row>
    <row r="25" spans="1:26" ht="16.5" outlineLevel="1" thickTop="1">
      <c r="A25" s="77"/>
      <c r="B25" s="84"/>
      <c r="C25" s="132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1:25" ht="16.5" outlineLevel="1" thickBot="1">
      <c r="A26" s="77"/>
      <c r="B26" s="92"/>
      <c r="C26" s="359"/>
      <c r="D26" s="93" t="s">
        <v>68</v>
      </c>
      <c r="E26" s="94"/>
      <c r="F26" s="94"/>
      <c r="G26" s="95"/>
      <c r="H26" s="483" t="s">
        <v>69</v>
      </c>
      <c r="I26" s="484"/>
      <c r="J26" s="485" t="s">
        <v>70</v>
      </c>
      <c r="K26" s="484"/>
      <c r="L26" s="485" t="s">
        <v>71</v>
      </c>
      <c r="M26" s="484"/>
      <c r="N26" s="485" t="s">
        <v>72</v>
      </c>
      <c r="O26" s="484"/>
      <c r="P26" s="485" t="s">
        <v>73</v>
      </c>
      <c r="Q26" s="484"/>
      <c r="R26" s="486" t="s">
        <v>74</v>
      </c>
      <c r="S26" s="487"/>
      <c r="U26" s="96"/>
      <c r="W26" s="97" t="s">
        <v>64</v>
      </c>
      <c r="X26" s="98"/>
      <c r="Y26" s="80" t="s">
        <v>65</v>
      </c>
    </row>
    <row r="27" spans="1:44" ht="15.75" outlineLevel="1">
      <c r="A27" s="77"/>
      <c r="B27" s="360" t="s">
        <v>75</v>
      </c>
      <c r="C27" s="181"/>
      <c r="D27" s="99" t="str">
        <f>IF(D21&gt;"",D21,"")</f>
        <v>Pihajoki Niko</v>
      </c>
      <c r="E27" s="100" t="str">
        <f>IF(D23&gt;"",D23,"")</f>
        <v>Leskinen Samu</v>
      </c>
      <c r="F27" s="86"/>
      <c r="G27" s="101"/>
      <c r="H27" s="476">
        <v>3</v>
      </c>
      <c r="I27" s="477"/>
      <c r="J27" s="474">
        <v>6</v>
      </c>
      <c r="K27" s="475"/>
      <c r="L27" s="474">
        <v>6</v>
      </c>
      <c r="M27" s="475"/>
      <c r="N27" s="474"/>
      <c r="O27" s="475"/>
      <c r="P27" s="478"/>
      <c r="Q27" s="475"/>
      <c r="R27" s="102">
        <f aca="true" t="shared" si="19" ref="R27:R32">IF(COUNT(H27:P27)=0,"",COUNTIF(H27:P27,"&gt;=0"))</f>
        <v>3</v>
      </c>
      <c r="S27" s="103">
        <f aca="true" t="shared" si="20" ref="S27:S32">IF(COUNT(H27:P27)=0,"",(IF(LEFT(H27,1)="-",1,0)+IF(LEFT(J27,1)="-",1,0)+IF(LEFT(L27,1)="-",1,0)+IF(LEFT(N27,1)="-",1,0)+IF(LEFT(P27,1)="-",1,0)))</f>
        <v>0</v>
      </c>
      <c r="T27" s="104"/>
      <c r="U27" s="105"/>
      <c r="W27" s="106">
        <f aca="true" t="shared" si="21" ref="W27:W32">+AA27+AC27+AE27+AG27+AI27</f>
        <v>33</v>
      </c>
      <c r="X27" s="107">
        <f aca="true" t="shared" si="22" ref="X27:X32">+AB27+AD27+AF27+AH27+AJ27</f>
        <v>15</v>
      </c>
      <c r="Y27" s="108">
        <f aca="true" t="shared" si="23" ref="Y27:Y32">+W27-X27</f>
        <v>18</v>
      </c>
      <c r="AA27" s="109">
        <f aca="true" t="shared" si="24" ref="AA27:AA32">IF(H27="",0,IF(LEFT(H27,1)="-",ABS(H27),(IF(H27&gt;9,H27+2,11))))</f>
        <v>11</v>
      </c>
      <c r="AB27" s="110">
        <f aca="true" t="shared" si="25" ref="AB27:AB32">IF(H27="",0,IF(LEFT(H27,1)="-",(IF(ABS(H27)&gt;9,(ABS(H27)+2),11)),H27))</f>
        <v>3</v>
      </c>
      <c r="AC27" s="109">
        <f aca="true" t="shared" si="26" ref="AC27:AC32">IF(J27="",0,IF(LEFT(J27,1)="-",ABS(J27),(IF(J27&gt;9,J27+2,11))))</f>
        <v>11</v>
      </c>
      <c r="AD27" s="110">
        <f aca="true" t="shared" si="27" ref="AD27:AD32">IF(J27="",0,IF(LEFT(J27,1)="-",(IF(ABS(J27)&gt;9,(ABS(J27)+2),11)),J27))</f>
        <v>6</v>
      </c>
      <c r="AE27" s="109">
        <f aca="true" t="shared" si="28" ref="AE27:AE32">IF(L27="",0,IF(LEFT(L27,1)="-",ABS(L27),(IF(L27&gt;9,L27+2,11))))</f>
        <v>11</v>
      </c>
      <c r="AF27" s="110">
        <f aca="true" t="shared" si="29" ref="AF27:AF32">IF(L27="",0,IF(LEFT(L27,1)="-",(IF(ABS(L27)&gt;9,(ABS(L27)+2),11)),L27))</f>
        <v>6</v>
      </c>
      <c r="AG27" s="109">
        <f aca="true" t="shared" si="30" ref="AG27:AG32">IF(N27="",0,IF(LEFT(N27,1)="-",ABS(N27),(IF(N27&gt;9,N27+2,11))))</f>
        <v>0</v>
      </c>
      <c r="AH27" s="110">
        <f aca="true" t="shared" si="31" ref="AH27:AH32">IF(N27="",0,IF(LEFT(N27,1)="-",(IF(ABS(N27)&gt;9,(ABS(N27)+2),11)),N27))</f>
        <v>0</v>
      </c>
      <c r="AI27" s="109">
        <f aca="true" t="shared" si="32" ref="AI27:AI32">IF(P27="",0,IF(LEFT(P27,1)="-",ABS(P27),(IF(P27&gt;9,P27+2,11))))</f>
        <v>0</v>
      </c>
      <c r="AJ27" s="110">
        <f aca="true" t="shared" si="33" ref="AJ27:AJ32">IF(P27="",0,IF(LEFT(P27,1)="-",(IF(ABS(P27)&gt;9,(ABS(P27)+2),11)),P27))</f>
        <v>0</v>
      </c>
      <c r="AL27" s="434">
        <f>IF(OR(ISBLANK(AL21),ISBLANK(AL23)),0,1)</f>
        <v>0</v>
      </c>
      <c r="AM27" s="436">
        <f aca="true" t="shared" si="34" ref="AM27:AM32">IF(AO27=3,1,0)</f>
        <v>0</v>
      </c>
      <c r="AN27" s="211">
        <f aca="true" t="shared" si="35" ref="AN27:AN32">IF(AP27=3,1,0)</f>
        <v>0</v>
      </c>
      <c r="AO27" s="436">
        <f aca="true" t="shared" si="36" ref="AO27:AO32">IF($AL27=1,$AL27*R27,0)</f>
        <v>0</v>
      </c>
      <c r="AP27" s="211">
        <f aca="true" t="shared" si="37" ref="AP27:AP32">IF($AL27=1,$AL27*S27,0)</f>
        <v>0</v>
      </c>
      <c r="AQ27" s="436">
        <f aca="true" t="shared" si="38" ref="AQ27:AQ32">$AL27*W27</f>
        <v>0</v>
      </c>
      <c r="AR27" s="211">
        <f aca="true" t="shared" si="39" ref="AR27:AR32">$AL27*X27</f>
        <v>0</v>
      </c>
    </row>
    <row r="28" spans="1:44" ht="15.75" outlineLevel="1">
      <c r="A28" s="77"/>
      <c r="B28" s="361" t="s">
        <v>76</v>
      </c>
      <c r="C28" s="181"/>
      <c r="D28" s="99" t="str">
        <f>IF(D22&gt;"",D22,"")</f>
        <v>Hakonen Rasmus</v>
      </c>
      <c r="E28" s="111" t="str">
        <f>IF(D24&gt;"",D24,"")</f>
        <v>Salminen Severi</v>
      </c>
      <c r="F28" s="112"/>
      <c r="G28" s="101"/>
      <c r="H28" s="467">
        <v>8</v>
      </c>
      <c r="I28" s="468"/>
      <c r="J28" s="467">
        <v>4</v>
      </c>
      <c r="K28" s="468"/>
      <c r="L28" s="467">
        <v>6</v>
      </c>
      <c r="M28" s="468"/>
      <c r="N28" s="467"/>
      <c r="O28" s="468"/>
      <c r="P28" s="467"/>
      <c r="Q28" s="468"/>
      <c r="R28" s="102">
        <f t="shared" si="19"/>
        <v>3</v>
      </c>
      <c r="S28" s="103">
        <f t="shared" si="20"/>
        <v>0</v>
      </c>
      <c r="T28" s="113"/>
      <c r="U28" s="114"/>
      <c r="W28" s="106">
        <f t="shared" si="21"/>
        <v>33</v>
      </c>
      <c r="X28" s="107">
        <f t="shared" si="22"/>
        <v>18</v>
      </c>
      <c r="Y28" s="108">
        <f t="shared" si="23"/>
        <v>15</v>
      </c>
      <c r="AA28" s="115">
        <f t="shared" si="24"/>
        <v>11</v>
      </c>
      <c r="AB28" s="116">
        <f t="shared" si="25"/>
        <v>8</v>
      </c>
      <c r="AC28" s="115">
        <f t="shared" si="26"/>
        <v>11</v>
      </c>
      <c r="AD28" s="116">
        <f t="shared" si="27"/>
        <v>4</v>
      </c>
      <c r="AE28" s="115">
        <f t="shared" si="28"/>
        <v>11</v>
      </c>
      <c r="AF28" s="116">
        <f t="shared" si="29"/>
        <v>6</v>
      </c>
      <c r="AG28" s="115">
        <f t="shared" si="30"/>
        <v>0</v>
      </c>
      <c r="AH28" s="116">
        <f t="shared" si="31"/>
        <v>0</v>
      </c>
      <c r="AI28" s="115">
        <f t="shared" si="32"/>
        <v>0</v>
      </c>
      <c r="AJ28" s="116">
        <f t="shared" si="33"/>
        <v>0</v>
      </c>
      <c r="AL28" s="217">
        <f>IF(OR(ISBLANK(AL22),ISBLANK(AL24)),0,1)</f>
        <v>0</v>
      </c>
      <c r="AM28" s="437">
        <f t="shared" si="34"/>
        <v>0</v>
      </c>
      <c r="AN28" s="225">
        <f t="shared" si="35"/>
        <v>0</v>
      </c>
      <c r="AO28" s="437">
        <f t="shared" si="36"/>
        <v>0</v>
      </c>
      <c r="AP28" s="225">
        <f t="shared" si="37"/>
        <v>0</v>
      </c>
      <c r="AQ28" s="437">
        <f t="shared" si="38"/>
        <v>0</v>
      </c>
      <c r="AR28" s="225">
        <f t="shared" si="39"/>
        <v>0</v>
      </c>
    </row>
    <row r="29" spans="1:44" ht="16.5" outlineLevel="1" thickBot="1">
      <c r="A29" s="77"/>
      <c r="B29" s="361" t="s">
        <v>77</v>
      </c>
      <c r="C29" s="181"/>
      <c r="D29" s="117" t="str">
        <f>IF(D21&gt;"",D21,"")</f>
        <v>Pihajoki Niko</v>
      </c>
      <c r="E29" s="118" t="str">
        <f>IF(D24&gt;"",D24,"")</f>
        <v>Salminen Severi</v>
      </c>
      <c r="F29" s="94"/>
      <c r="G29" s="95"/>
      <c r="H29" s="472">
        <v>4</v>
      </c>
      <c r="I29" s="473"/>
      <c r="J29" s="472">
        <v>4</v>
      </c>
      <c r="K29" s="473"/>
      <c r="L29" s="472">
        <v>4</v>
      </c>
      <c r="M29" s="473"/>
      <c r="N29" s="472"/>
      <c r="O29" s="473"/>
      <c r="P29" s="472"/>
      <c r="Q29" s="473"/>
      <c r="R29" s="102">
        <f t="shared" si="19"/>
        <v>3</v>
      </c>
      <c r="S29" s="103">
        <f t="shared" si="20"/>
        <v>0</v>
      </c>
      <c r="T29" s="113"/>
      <c r="U29" s="114"/>
      <c r="W29" s="106">
        <f t="shared" si="21"/>
        <v>33</v>
      </c>
      <c r="X29" s="107">
        <f t="shared" si="22"/>
        <v>12</v>
      </c>
      <c r="Y29" s="108">
        <f t="shared" si="23"/>
        <v>21</v>
      </c>
      <c r="AA29" s="115">
        <f t="shared" si="24"/>
        <v>11</v>
      </c>
      <c r="AB29" s="116">
        <f t="shared" si="25"/>
        <v>4</v>
      </c>
      <c r="AC29" s="115">
        <f t="shared" si="26"/>
        <v>11</v>
      </c>
      <c r="AD29" s="116">
        <f t="shared" si="27"/>
        <v>4</v>
      </c>
      <c r="AE29" s="115">
        <f t="shared" si="28"/>
        <v>11</v>
      </c>
      <c r="AF29" s="116">
        <f t="shared" si="29"/>
        <v>4</v>
      </c>
      <c r="AG29" s="115">
        <f t="shared" si="30"/>
        <v>0</v>
      </c>
      <c r="AH29" s="116">
        <f t="shared" si="31"/>
        <v>0</v>
      </c>
      <c r="AI29" s="115">
        <f t="shared" si="32"/>
        <v>0</v>
      </c>
      <c r="AJ29" s="116">
        <f t="shared" si="33"/>
        <v>0</v>
      </c>
      <c r="AL29" s="217">
        <f>IF(OR(ISBLANK(AL21),ISBLANK(AL24)),0,1)</f>
        <v>0</v>
      </c>
      <c r="AM29" s="437">
        <f t="shared" si="34"/>
        <v>0</v>
      </c>
      <c r="AN29" s="225">
        <f t="shared" si="35"/>
        <v>0</v>
      </c>
      <c r="AO29" s="437">
        <f t="shared" si="36"/>
        <v>0</v>
      </c>
      <c r="AP29" s="225">
        <f t="shared" si="37"/>
        <v>0</v>
      </c>
      <c r="AQ29" s="437">
        <f t="shared" si="38"/>
        <v>0</v>
      </c>
      <c r="AR29" s="225">
        <f t="shared" si="39"/>
        <v>0</v>
      </c>
    </row>
    <row r="30" spans="1:44" ht="15.75" outlineLevel="1">
      <c r="A30" s="77"/>
      <c r="B30" s="361" t="s">
        <v>78</v>
      </c>
      <c r="C30" s="181"/>
      <c r="D30" s="99" t="str">
        <f>IF(D22&gt;"",D22,"")</f>
        <v>Hakonen Rasmus</v>
      </c>
      <c r="E30" s="111" t="str">
        <f>IF(D23&gt;"",D23,"")</f>
        <v>Leskinen Samu</v>
      </c>
      <c r="F30" s="86"/>
      <c r="G30" s="101"/>
      <c r="H30" s="474">
        <v>-10</v>
      </c>
      <c r="I30" s="475"/>
      <c r="J30" s="474">
        <v>-10</v>
      </c>
      <c r="K30" s="475"/>
      <c r="L30" s="474">
        <v>-8</v>
      </c>
      <c r="M30" s="475"/>
      <c r="N30" s="474"/>
      <c r="O30" s="475"/>
      <c r="P30" s="474"/>
      <c r="Q30" s="475"/>
      <c r="R30" s="102">
        <f t="shared" si="19"/>
        <v>0</v>
      </c>
      <c r="S30" s="103">
        <f t="shared" si="20"/>
        <v>3</v>
      </c>
      <c r="T30" s="113"/>
      <c r="U30" s="114"/>
      <c r="W30" s="106">
        <f t="shared" si="21"/>
        <v>28</v>
      </c>
      <c r="X30" s="107">
        <f t="shared" si="22"/>
        <v>35</v>
      </c>
      <c r="Y30" s="108">
        <f t="shared" si="23"/>
        <v>-7</v>
      </c>
      <c r="AA30" s="115">
        <f t="shared" si="24"/>
        <v>10</v>
      </c>
      <c r="AB30" s="116">
        <f t="shared" si="25"/>
        <v>12</v>
      </c>
      <c r="AC30" s="115">
        <f t="shared" si="26"/>
        <v>10</v>
      </c>
      <c r="AD30" s="116">
        <f t="shared" si="27"/>
        <v>12</v>
      </c>
      <c r="AE30" s="115">
        <f t="shared" si="28"/>
        <v>8</v>
      </c>
      <c r="AF30" s="116">
        <f t="shared" si="29"/>
        <v>11</v>
      </c>
      <c r="AG30" s="115">
        <f t="shared" si="30"/>
        <v>0</v>
      </c>
      <c r="AH30" s="116">
        <f t="shared" si="31"/>
        <v>0</v>
      </c>
      <c r="AI30" s="115">
        <f t="shared" si="32"/>
        <v>0</v>
      </c>
      <c r="AJ30" s="116">
        <f t="shared" si="33"/>
        <v>0</v>
      </c>
      <c r="AL30" s="217">
        <f>IF(OR(ISBLANK(AL22),ISBLANK(AL23)),0,1)</f>
        <v>0</v>
      </c>
      <c r="AM30" s="437">
        <f t="shared" si="34"/>
        <v>0</v>
      </c>
      <c r="AN30" s="225">
        <f t="shared" si="35"/>
        <v>0</v>
      </c>
      <c r="AO30" s="437">
        <f t="shared" si="36"/>
        <v>0</v>
      </c>
      <c r="AP30" s="225">
        <f t="shared" si="37"/>
        <v>0</v>
      </c>
      <c r="AQ30" s="437">
        <f t="shared" si="38"/>
        <v>0</v>
      </c>
      <c r="AR30" s="225">
        <f t="shared" si="39"/>
        <v>0</v>
      </c>
    </row>
    <row r="31" spans="1:44" ht="15.75" outlineLevel="1">
      <c r="A31" s="77"/>
      <c r="B31" s="361" t="s">
        <v>79</v>
      </c>
      <c r="C31" s="181"/>
      <c r="D31" s="99" t="str">
        <f>IF(D21&gt;"",D21,"")</f>
        <v>Pihajoki Niko</v>
      </c>
      <c r="E31" s="111" t="str">
        <f>IF(D22&gt;"",D22,"")</f>
        <v>Hakonen Rasmus</v>
      </c>
      <c r="F31" s="112"/>
      <c r="G31" s="101"/>
      <c r="H31" s="467">
        <v>9</v>
      </c>
      <c r="I31" s="468"/>
      <c r="J31" s="467">
        <v>6</v>
      </c>
      <c r="K31" s="468"/>
      <c r="L31" s="469">
        <v>6</v>
      </c>
      <c r="M31" s="468"/>
      <c r="N31" s="467"/>
      <c r="O31" s="468"/>
      <c r="P31" s="467"/>
      <c r="Q31" s="468"/>
      <c r="R31" s="102">
        <f t="shared" si="19"/>
        <v>3</v>
      </c>
      <c r="S31" s="103">
        <f t="shared" si="20"/>
        <v>0</v>
      </c>
      <c r="T31" s="113"/>
      <c r="U31" s="114"/>
      <c r="W31" s="106">
        <f t="shared" si="21"/>
        <v>33</v>
      </c>
      <c r="X31" s="107">
        <f t="shared" si="22"/>
        <v>21</v>
      </c>
      <c r="Y31" s="108">
        <f t="shared" si="23"/>
        <v>12</v>
      </c>
      <c r="AA31" s="115">
        <f t="shared" si="24"/>
        <v>11</v>
      </c>
      <c r="AB31" s="116">
        <f t="shared" si="25"/>
        <v>9</v>
      </c>
      <c r="AC31" s="115">
        <f t="shared" si="26"/>
        <v>11</v>
      </c>
      <c r="AD31" s="116">
        <f t="shared" si="27"/>
        <v>6</v>
      </c>
      <c r="AE31" s="115">
        <f t="shared" si="28"/>
        <v>11</v>
      </c>
      <c r="AF31" s="116">
        <f t="shared" si="29"/>
        <v>6</v>
      </c>
      <c r="AG31" s="115">
        <f t="shared" si="30"/>
        <v>0</v>
      </c>
      <c r="AH31" s="116">
        <f t="shared" si="31"/>
        <v>0</v>
      </c>
      <c r="AI31" s="115">
        <f t="shared" si="32"/>
        <v>0</v>
      </c>
      <c r="AJ31" s="116">
        <f t="shared" si="33"/>
        <v>0</v>
      </c>
      <c r="AL31" s="217">
        <f>IF(OR(ISBLANK(AL21),ISBLANK(AL22)),0,1)</f>
        <v>0</v>
      </c>
      <c r="AM31" s="437">
        <f t="shared" si="34"/>
        <v>0</v>
      </c>
      <c r="AN31" s="225">
        <f t="shared" si="35"/>
        <v>0</v>
      </c>
      <c r="AO31" s="437">
        <f t="shared" si="36"/>
        <v>0</v>
      </c>
      <c r="AP31" s="225">
        <f t="shared" si="37"/>
        <v>0</v>
      </c>
      <c r="AQ31" s="437">
        <f t="shared" si="38"/>
        <v>0</v>
      </c>
      <c r="AR31" s="225">
        <f t="shared" si="39"/>
        <v>0</v>
      </c>
    </row>
    <row r="32" spans="1:44" ht="16.5" outlineLevel="1" thickBot="1">
      <c r="A32" s="77"/>
      <c r="B32" s="362" t="s">
        <v>80</v>
      </c>
      <c r="C32" s="182"/>
      <c r="D32" s="119" t="str">
        <f>IF(D23&gt;"",D23,"")</f>
        <v>Leskinen Samu</v>
      </c>
      <c r="E32" s="120" t="str">
        <f>IF(D24&gt;"",D24,"")</f>
        <v>Salminen Severi</v>
      </c>
      <c r="F32" s="121"/>
      <c r="G32" s="122"/>
      <c r="H32" s="470">
        <v>5</v>
      </c>
      <c r="I32" s="471"/>
      <c r="J32" s="470">
        <v>4</v>
      </c>
      <c r="K32" s="471"/>
      <c r="L32" s="470">
        <v>6</v>
      </c>
      <c r="M32" s="471"/>
      <c r="N32" s="470"/>
      <c r="O32" s="471"/>
      <c r="P32" s="470"/>
      <c r="Q32" s="471"/>
      <c r="R32" s="123">
        <f t="shared" si="19"/>
        <v>3</v>
      </c>
      <c r="S32" s="124">
        <f t="shared" si="20"/>
        <v>0</v>
      </c>
      <c r="T32" s="125"/>
      <c r="U32" s="126"/>
      <c r="W32" s="106">
        <f t="shared" si="21"/>
        <v>33</v>
      </c>
      <c r="X32" s="107">
        <f t="shared" si="22"/>
        <v>15</v>
      </c>
      <c r="Y32" s="108">
        <f t="shared" si="23"/>
        <v>18</v>
      </c>
      <c r="AA32" s="127">
        <f t="shared" si="24"/>
        <v>11</v>
      </c>
      <c r="AB32" s="128">
        <f t="shared" si="25"/>
        <v>5</v>
      </c>
      <c r="AC32" s="127">
        <f t="shared" si="26"/>
        <v>11</v>
      </c>
      <c r="AD32" s="128">
        <f t="shared" si="27"/>
        <v>4</v>
      </c>
      <c r="AE32" s="127">
        <f t="shared" si="28"/>
        <v>11</v>
      </c>
      <c r="AF32" s="128">
        <f t="shared" si="29"/>
        <v>6</v>
      </c>
      <c r="AG32" s="127">
        <f t="shared" si="30"/>
        <v>0</v>
      </c>
      <c r="AH32" s="128">
        <f t="shared" si="31"/>
        <v>0</v>
      </c>
      <c r="AI32" s="127">
        <f t="shared" si="32"/>
        <v>0</v>
      </c>
      <c r="AJ32" s="128">
        <f t="shared" si="33"/>
        <v>0</v>
      </c>
      <c r="AL32" s="435">
        <f>IF(OR(ISBLANK(AL23),ISBLANK(AL24)),0,1)</f>
        <v>0</v>
      </c>
      <c r="AM32" s="438">
        <f t="shared" si="34"/>
        <v>0</v>
      </c>
      <c r="AN32" s="277">
        <f t="shared" si="35"/>
        <v>0</v>
      </c>
      <c r="AO32" s="438">
        <f t="shared" si="36"/>
        <v>0</v>
      </c>
      <c r="AP32" s="277">
        <f t="shared" si="37"/>
        <v>0</v>
      </c>
      <c r="AQ32" s="438">
        <f t="shared" si="38"/>
        <v>0</v>
      </c>
      <c r="AR32" s="277">
        <f t="shared" si="39"/>
        <v>0</v>
      </c>
    </row>
    <row r="33" ht="16.5" thickBot="1" thickTop="1"/>
    <row r="34" spans="2:21" ht="16.5" thickTop="1">
      <c r="B34" s="1"/>
      <c r="C34" s="179"/>
      <c r="D34" s="2" t="s">
        <v>126</v>
      </c>
      <c r="E34" s="3"/>
      <c r="F34" s="3"/>
      <c r="G34" s="3"/>
      <c r="H34" s="4"/>
      <c r="I34" s="3"/>
      <c r="J34" s="5" t="s">
        <v>0</v>
      </c>
      <c r="K34" s="6"/>
      <c r="L34" s="492" t="s">
        <v>36</v>
      </c>
      <c r="M34" s="493"/>
      <c r="N34" s="493"/>
      <c r="O34" s="494"/>
      <c r="P34" s="495" t="s">
        <v>2</v>
      </c>
      <c r="Q34" s="496"/>
      <c r="R34" s="496"/>
      <c r="S34" s="497">
        <v>3</v>
      </c>
      <c r="T34" s="498"/>
      <c r="U34" s="499"/>
    </row>
    <row r="35" spans="2:46" ht="16.5" thickBot="1">
      <c r="B35" s="7"/>
      <c r="C35" s="180"/>
      <c r="D35" s="8" t="s">
        <v>3</v>
      </c>
      <c r="E35" s="9" t="s">
        <v>4</v>
      </c>
      <c r="F35" s="500">
        <v>3</v>
      </c>
      <c r="G35" s="501"/>
      <c r="H35" s="502"/>
      <c r="I35" s="503" t="s">
        <v>5</v>
      </c>
      <c r="J35" s="504"/>
      <c r="K35" s="504"/>
      <c r="L35" s="505">
        <v>41342</v>
      </c>
      <c r="M35" s="505"/>
      <c r="N35" s="505"/>
      <c r="O35" s="506"/>
      <c r="P35" s="10" t="s">
        <v>6</v>
      </c>
      <c r="Q35" s="194"/>
      <c r="R35" s="194"/>
      <c r="S35" s="507">
        <v>0.6875</v>
      </c>
      <c r="T35" s="508"/>
      <c r="U35" s="509"/>
      <c r="AM35" s="510" t="s">
        <v>389</v>
      </c>
      <c r="AN35" s="511"/>
      <c r="AO35" s="396"/>
      <c r="AP35" s="396"/>
      <c r="AQ35" s="396"/>
      <c r="AR35" s="396"/>
      <c r="AS35" s="413" t="s">
        <v>390</v>
      </c>
      <c r="AT35" s="413" t="s">
        <v>391</v>
      </c>
    </row>
    <row r="36" spans="2:46" ht="16.5" thickTop="1">
      <c r="B36" s="12"/>
      <c r="C36" s="184" t="s">
        <v>145</v>
      </c>
      <c r="D36" s="13" t="s">
        <v>7</v>
      </c>
      <c r="E36" s="14" t="s">
        <v>8</v>
      </c>
      <c r="F36" s="488" t="s">
        <v>9</v>
      </c>
      <c r="G36" s="489"/>
      <c r="H36" s="488" t="s">
        <v>10</v>
      </c>
      <c r="I36" s="489"/>
      <c r="J36" s="488" t="s">
        <v>11</v>
      </c>
      <c r="K36" s="489"/>
      <c r="L36" s="488" t="s">
        <v>12</v>
      </c>
      <c r="M36" s="489"/>
      <c r="N36" s="488"/>
      <c r="O36" s="489"/>
      <c r="P36" s="15" t="s">
        <v>13</v>
      </c>
      <c r="Q36" s="16" t="s">
        <v>14</v>
      </c>
      <c r="R36" s="17" t="s">
        <v>15</v>
      </c>
      <c r="S36" s="18"/>
      <c r="T36" s="490" t="s">
        <v>16</v>
      </c>
      <c r="U36" s="491"/>
      <c r="W36" s="78" t="s">
        <v>64</v>
      </c>
      <c r="X36" s="79"/>
      <c r="Y36" s="80" t="s">
        <v>65</v>
      </c>
      <c r="AL36" s="414" t="s">
        <v>392</v>
      </c>
      <c r="AM36" s="415" t="s">
        <v>393</v>
      </c>
      <c r="AN36" s="415" t="s">
        <v>394</v>
      </c>
      <c r="AO36" s="416" t="s">
        <v>395</v>
      </c>
      <c r="AP36" s="418" t="s">
        <v>396</v>
      </c>
      <c r="AQ36" s="417" t="s">
        <v>397</v>
      </c>
      <c r="AR36" s="418" t="s">
        <v>398</v>
      </c>
      <c r="AS36" s="414" t="s">
        <v>399</v>
      </c>
      <c r="AT36" s="419" t="s">
        <v>400</v>
      </c>
    </row>
    <row r="37" spans="2:46" ht="15">
      <c r="B37" s="19" t="s">
        <v>9</v>
      </c>
      <c r="C37" s="185">
        <v>1837</v>
      </c>
      <c r="D37" s="20" t="s">
        <v>332</v>
      </c>
      <c r="E37" s="21" t="s">
        <v>30</v>
      </c>
      <c r="F37" s="22"/>
      <c r="G37" s="23"/>
      <c r="H37" s="24">
        <f>+R47</f>
        <v>3</v>
      </c>
      <c r="I37" s="25">
        <f>+S47</f>
        <v>0</v>
      </c>
      <c r="J37" s="24">
        <f>R43</f>
        <v>3</v>
      </c>
      <c r="K37" s="25">
        <f>S43</f>
        <v>0</v>
      </c>
      <c r="L37" s="24">
        <f>R45</f>
        <v>3</v>
      </c>
      <c r="M37" s="25">
        <f>S45</f>
        <v>0</v>
      </c>
      <c r="N37" s="24"/>
      <c r="O37" s="25"/>
      <c r="P37" s="26">
        <f>IF(SUM(F37:O37)=0,"",COUNTIF(G37:G40,"3"))</f>
        <v>3</v>
      </c>
      <c r="Q37" s="27">
        <f>IF(SUM(G37:P37)=0,"",COUNTIF(F37:F40,"3"))</f>
        <v>0</v>
      </c>
      <c r="R37" s="28">
        <f>IF(SUM(F37:O37)=0,"",SUM(G37:G40))</f>
        <v>9</v>
      </c>
      <c r="S37" s="29">
        <f>IF(SUM(F37:O37)=0,"",SUM(F37:F40))</f>
        <v>0</v>
      </c>
      <c r="T37" s="555">
        <v>1</v>
      </c>
      <c r="U37" s="556"/>
      <c r="W37" s="81">
        <f>+W43+W45+W47</f>
        <v>99</v>
      </c>
      <c r="X37" s="82">
        <f>+X43+X45+X47</f>
        <v>44</v>
      </c>
      <c r="Y37" s="83">
        <f>+W37-X37</f>
        <v>55</v>
      </c>
      <c r="AL37" s="431"/>
      <c r="AM37" s="47">
        <f aca="true" t="shared" si="40" ref="AM37:AR37">AM43+AM45+AM47</f>
        <v>0</v>
      </c>
      <c r="AN37" s="47">
        <f t="shared" si="40"/>
        <v>0</v>
      </c>
      <c r="AO37" s="420">
        <f t="shared" si="40"/>
        <v>0</v>
      </c>
      <c r="AP37" s="422">
        <f t="shared" si="40"/>
        <v>0</v>
      </c>
      <c r="AQ37" s="421">
        <f t="shared" si="40"/>
        <v>0</v>
      </c>
      <c r="AR37" s="422">
        <f t="shared" si="40"/>
        <v>0</v>
      </c>
      <c r="AS37" s="423" t="e">
        <f>AO37/AP37</f>
        <v>#DIV/0!</v>
      </c>
      <c r="AT37" s="424" t="e">
        <f>AQ37/AR37</f>
        <v>#DIV/0!</v>
      </c>
    </row>
    <row r="38" spans="2:46" ht="15">
      <c r="B38" s="30" t="s">
        <v>10</v>
      </c>
      <c r="C38" s="185">
        <v>1600</v>
      </c>
      <c r="D38" s="20" t="s">
        <v>340</v>
      </c>
      <c r="E38" s="31" t="s">
        <v>119</v>
      </c>
      <c r="F38" s="32">
        <f>+S47</f>
        <v>0</v>
      </c>
      <c r="G38" s="33">
        <f>+R47</f>
        <v>3</v>
      </c>
      <c r="H38" s="34"/>
      <c r="I38" s="35"/>
      <c r="J38" s="32">
        <f>R46</f>
        <v>3</v>
      </c>
      <c r="K38" s="33">
        <f>S46</f>
        <v>0</v>
      </c>
      <c r="L38" s="32">
        <f>R44</f>
        <v>3</v>
      </c>
      <c r="M38" s="33">
        <f>S44</f>
        <v>0</v>
      </c>
      <c r="N38" s="32"/>
      <c r="O38" s="33"/>
      <c r="P38" s="26">
        <f>IF(SUM(F38:O38)=0,"",COUNTIF(I37:I40,"3"))</f>
        <v>2</v>
      </c>
      <c r="Q38" s="27">
        <f>IF(SUM(G38:P38)=0,"",COUNTIF(H37:H40,"3"))</f>
        <v>1</v>
      </c>
      <c r="R38" s="28">
        <f>IF(SUM(F38:O38)=0,"",SUM(I37:I40))</f>
        <v>6</v>
      </c>
      <c r="S38" s="29">
        <f>IF(SUM(F38:O38)=0,"",SUM(H37:H40))</f>
        <v>3</v>
      </c>
      <c r="T38" s="555">
        <v>2</v>
      </c>
      <c r="U38" s="556"/>
      <c r="W38" s="81">
        <f>+W44+W46+X47</f>
        <v>90</v>
      </c>
      <c r="X38" s="82">
        <f>+X44+X46+W47</f>
        <v>60</v>
      </c>
      <c r="Y38" s="83">
        <f>+W38-X38</f>
        <v>30</v>
      </c>
      <c r="AL38" s="432"/>
      <c r="AM38" s="47">
        <f>AM44+AM46+AN47</f>
        <v>0</v>
      </c>
      <c r="AN38" s="47">
        <f>AN44+AN46+AM47</f>
        <v>0</v>
      </c>
      <c r="AO38" s="420">
        <f>AO44+AO46+AP47</f>
        <v>0</v>
      </c>
      <c r="AP38" s="422">
        <f>AP44+AP46+AO47</f>
        <v>0</v>
      </c>
      <c r="AQ38" s="421">
        <f>AQ44+AQ46+AR47</f>
        <v>0</v>
      </c>
      <c r="AR38" s="422">
        <f>AR44+AR46+AQ47</f>
        <v>0</v>
      </c>
      <c r="AS38" s="423" t="e">
        <f>AO38/AP38</f>
        <v>#DIV/0!</v>
      </c>
      <c r="AT38" s="424" t="e">
        <f>AQ38/AR38</f>
        <v>#DIV/0!</v>
      </c>
    </row>
    <row r="39" spans="2:46" ht="15">
      <c r="B39" s="30" t="s">
        <v>11</v>
      </c>
      <c r="C39" s="185">
        <v>1279</v>
      </c>
      <c r="D39" s="20" t="s">
        <v>341</v>
      </c>
      <c r="E39" s="31" t="s">
        <v>3</v>
      </c>
      <c r="F39" s="32">
        <f>+S43</f>
        <v>0</v>
      </c>
      <c r="G39" s="33">
        <f>+R43</f>
        <v>3</v>
      </c>
      <c r="H39" s="32">
        <f>S46</f>
        <v>0</v>
      </c>
      <c r="I39" s="33">
        <f>R46</f>
        <v>3</v>
      </c>
      <c r="J39" s="34"/>
      <c r="K39" s="35"/>
      <c r="L39" s="32">
        <f>R48</f>
        <v>1</v>
      </c>
      <c r="M39" s="33">
        <f>S48</f>
        <v>3</v>
      </c>
      <c r="N39" s="32"/>
      <c r="O39" s="33"/>
      <c r="P39" s="26">
        <f>IF(SUM(F39:O39)=0,"",COUNTIF(K37:K40,"3"))</f>
        <v>0</v>
      </c>
      <c r="Q39" s="27">
        <f>IF(SUM(G39:P39)=0,"",COUNTIF(J37:J40,"3"))</f>
        <v>3</v>
      </c>
      <c r="R39" s="28">
        <f>IF(SUM(F39:O39)=0,"",SUM(K37:K40))</f>
        <v>1</v>
      </c>
      <c r="S39" s="29">
        <f>IF(SUM(F39:O39)=0,"",SUM(J37:J40))</f>
        <v>9</v>
      </c>
      <c r="T39" s="555">
        <v>4</v>
      </c>
      <c r="U39" s="556"/>
      <c r="W39" s="81">
        <f>+X43+X46+W48</f>
        <v>65</v>
      </c>
      <c r="X39" s="82">
        <f>+W43+W46+X48</f>
        <v>106</v>
      </c>
      <c r="Y39" s="83">
        <f>+W39-X39</f>
        <v>-41</v>
      </c>
      <c r="AL39" s="432"/>
      <c r="AM39" s="47">
        <f>AN43+AN46+AM48</f>
        <v>0</v>
      </c>
      <c r="AN39" s="47">
        <f>AM43+AM46+AN48</f>
        <v>0</v>
      </c>
      <c r="AO39" s="420">
        <f>AP43+AP46+AO48</f>
        <v>0</v>
      </c>
      <c r="AP39" s="422">
        <f>AO43+AO46+AP48</f>
        <v>0</v>
      </c>
      <c r="AQ39" s="421">
        <f>AR43+AR46+AQ48</f>
        <v>0</v>
      </c>
      <c r="AR39" s="422">
        <f>AQ43+AQ46+AR48</f>
        <v>0</v>
      </c>
      <c r="AS39" s="423" t="e">
        <f>AO39/AP39</f>
        <v>#DIV/0!</v>
      </c>
      <c r="AT39" s="424" t="e">
        <f>AQ39/AR39</f>
        <v>#DIV/0!</v>
      </c>
    </row>
    <row r="40" spans="2:46" ht="15.75" thickBot="1">
      <c r="B40" s="36" t="s">
        <v>12</v>
      </c>
      <c r="C40" s="186">
        <v>1247</v>
      </c>
      <c r="D40" s="37" t="s">
        <v>326</v>
      </c>
      <c r="E40" s="38" t="s">
        <v>20</v>
      </c>
      <c r="F40" s="39">
        <f>S45</f>
        <v>0</v>
      </c>
      <c r="G40" s="40">
        <f>R45</f>
        <v>3</v>
      </c>
      <c r="H40" s="39">
        <f>S44</f>
        <v>0</v>
      </c>
      <c r="I40" s="40">
        <f>R44</f>
        <v>3</v>
      </c>
      <c r="J40" s="39">
        <f>S48</f>
        <v>3</v>
      </c>
      <c r="K40" s="40">
        <f>R48</f>
        <v>1</v>
      </c>
      <c r="L40" s="41"/>
      <c r="M40" s="42"/>
      <c r="N40" s="39"/>
      <c r="O40" s="40"/>
      <c r="P40" s="43">
        <f>IF(SUM(F40:O40)=0,"",COUNTIF(M37:M40,"3"))</f>
        <v>1</v>
      </c>
      <c r="Q40" s="44">
        <f>IF(SUM(G40:P40)=0,"",COUNTIF(L37:L40,"3"))</f>
        <v>2</v>
      </c>
      <c r="R40" s="45">
        <f>IF(SUM(F40:O41)=0,"",SUM(M37:M40))</f>
        <v>3</v>
      </c>
      <c r="S40" s="46">
        <f>IF(SUM(F40:O40)=0,"",SUM(L37:L40))</f>
        <v>7</v>
      </c>
      <c r="T40" s="557">
        <v>3</v>
      </c>
      <c r="U40" s="558"/>
      <c r="W40" s="81">
        <f>+X44+X45+X48</f>
        <v>58</v>
      </c>
      <c r="X40" s="82">
        <f>+W44+W45+W48</f>
        <v>102</v>
      </c>
      <c r="Y40" s="83">
        <f>+W40-X40</f>
        <v>-44</v>
      </c>
      <c r="AL40" s="433"/>
      <c r="AM40" s="425">
        <f>AN44+AN45+AN48</f>
        <v>0</v>
      </c>
      <c r="AN40" s="425">
        <f>AM44+AM45+AM48</f>
        <v>0</v>
      </c>
      <c r="AO40" s="426">
        <f>AP44+AP45+AP48</f>
        <v>0</v>
      </c>
      <c r="AP40" s="428">
        <f>AO44+AO45+AO48</f>
        <v>0</v>
      </c>
      <c r="AQ40" s="427">
        <f>AR44+AR45+AR48</f>
        <v>0</v>
      </c>
      <c r="AR40" s="428">
        <f>AQ44+AQ45+AQ48</f>
        <v>0</v>
      </c>
      <c r="AS40" s="429" t="e">
        <f>AO40/AP40</f>
        <v>#DIV/0!</v>
      </c>
      <c r="AT40" s="430" t="e">
        <f>AQ40/AR40</f>
        <v>#DIV/0!</v>
      </c>
    </row>
    <row r="41" spans="1:26" ht="16.5" outlineLevel="1" thickTop="1">
      <c r="A41" s="77"/>
      <c r="B41" s="84"/>
      <c r="C41" s="132"/>
      <c r="D41" s="85" t="s">
        <v>66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8"/>
      <c r="W41" s="89"/>
      <c r="X41" s="90" t="s">
        <v>67</v>
      </c>
      <c r="Y41" s="91">
        <f>SUM(Y37:Y40)</f>
        <v>0</v>
      </c>
      <c r="Z41" s="90" t="str">
        <f>IF(Y41=0,"OK","Virhe")</f>
        <v>OK</v>
      </c>
    </row>
    <row r="42" spans="1:25" ht="16.5" outlineLevel="1" thickBot="1">
      <c r="A42" s="77"/>
      <c r="B42" s="92"/>
      <c r="C42" s="359"/>
      <c r="D42" s="93" t="s">
        <v>68</v>
      </c>
      <c r="E42" s="94"/>
      <c r="F42" s="94"/>
      <c r="G42" s="95"/>
      <c r="H42" s="483" t="s">
        <v>69</v>
      </c>
      <c r="I42" s="484"/>
      <c r="J42" s="485" t="s">
        <v>70</v>
      </c>
      <c r="K42" s="484"/>
      <c r="L42" s="485" t="s">
        <v>71</v>
      </c>
      <c r="M42" s="484"/>
      <c r="N42" s="485" t="s">
        <v>72</v>
      </c>
      <c r="O42" s="484"/>
      <c r="P42" s="485" t="s">
        <v>73</v>
      </c>
      <c r="Q42" s="484"/>
      <c r="R42" s="486" t="s">
        <v>74</v>
      </c>
      <c r="S42" s="487"/>
      <c r="U42" s="96"/>
      <c r="W42" s="97" t="s">
        <v>64</v>
      </c>
      <c r="X42" s="98"/>
      <c r="Y42" s="80" t="s">
        <v>65</v>
      </c>
    </row>
    <row r="43" spans="1:44" ht="15.75" outlineLevel="1">
      <c r="A43" s="77"/>
      <c r="B43" s="360" t="s">
        <v>75</v>
      </c>
      <c r="C43" s="181"/>
      <c r="D43" s="99" t="str">
        <f>IF(D37&gt;"",D37,"")</f>
        <v>Mäkinen Anton</v>
      </c>
      <c r="E43" s="100" t="str">
        <f>IF(D39&gt;"",D39,"")</f>
        <v>Veini Aleksi</v>
      </c>
      <c r="F43" s="86"/>
      <c r="G43" s="101"/>
      <c r="H43" s="476">
        <v>2</v>
      </c>
      <c r="I43" s="477"/>
      <c r="J43" s="474">
        <v>5</v>
      </c>
      <c r="K43" s="475"/>
      <c r="L43" s="474">
        <v>6</v>
      </c>
      <c r="M43" s="475"/>
      <c r="N43" s="474"/>
      <c r="O43" s="475"/>
      <c r="P43" s="478"/>
      <c r="Q43" s="475"/>
      <c r="R43" s="102">
        <f aca="true" t="shared" si="41" ref="R43:R48">IF(COUNT(H43:P43)=0,"",COUNTIF(H43:P43,"&gt;=0"))</f>
        <v>3</v>
      </c>
      <c r="S43" s="103">
        <f aca="true" t="shared" si="42" ref="S43:S48">IF(COUNT(H43:P43)=0,"",(IF(LEFT(H43,1)="-",1,0)+IF(LEFT(J43,1)="-",1,0)+IF(LEFT(L43,1)="-",1,0)+IF(LEFT(N43,1)="-",1,0)+IF(LEFT(P43,1)="-",1,0)))</f>
        <v>0</v>
      </c>
      <c r="T43" s="104"/>
      <c r="U43" s="105"/>
      <c r="W43" s="106">
        <f aca="true" t="shared" si="43" ref="W43:W48">+AA43+AC43+AE43+AG43+AI43</f>
        <v>33</v>
      </c>
      <c r="X43" s="107">
        <f aca="true" t="shared" si="44" ref="X43:X48">+AB43+AD43+AF43+AH43+AJ43</f>
        <v>13</v>
      </c>
      <c r="Y43" s="108">
        <f aca="true" t="shared" si="45" ref="Y43:Y48">+W43-X43</f>
        <v>20</v>
      </c>
      <c r="AA43" s="109">
        <f aca="true" t="shared" si="46" ref="AA43:AA48">IF(H43="",0,IF(LEFT(H43,1)="-",ABS(H43),(IF(H43&gt;9,H43+2,11))))</f>
        <v>11</v>
      </c>
      <c r="AB43" s="110">
        <f aca="true" t="shared" si="47" ref="AB43:AB48">IF(H43="",0,IF(LEFT(H43,1)="-",(IF(ABS(H43)&gt;9,(ABS(H43)+2),11)),H43))</f>
        <v>2</v>
      </c>
      <c r="AC43" s="109">
        <f aca="true" t="shared" si="48" ref="AC43:AC48">IF(J43="",0,IF(LEFT(J43,1)="-",ABS(J43),(IF(J43&gt;9,J43+2,11))))</f>
        <v>11</v>
      </c>
      <c r="AD43" s="110">
        <f aca="true" t="shared" si="49" ref="AD43:AD48">IF(J43="",0,IF(LEFT(J43,1)="-",(IF(ABS(J43)&gt;9,(ABS(J43)+2),11)),J43))</f>
        <v>5</v>
      </c>
      <c r="AE43" s="109">
        <f aca="true" t="shared" si="50" ref="AE43:AE48">IF(L43="",0,IF(LEFT(L43,1)="-",ABS(L43),(IF(L43&gt;9,L43+2,11))))</f>
        <v>11</v>
      </c>
      <c r="AF43" s="110">
        <f aca="true" t="shared" si="51" ref="AF43:AF48">IF(L43="",0,IF(LEFT(L43,1)="-",(IF(ABS(L43)&gt;9,(ABS(L43)+2),11)),L43))</f>
        <v>6</v>
      </c>
      <c r="AG43" s="109">
        <f aca="true" t="shared" si="52" ref="AG43:AG48">IF(N43="",0,IF(LEFT(N43,1)="-",ABS(N43),(IF(N43&gt;9,N43+2,11))))</f>
        <v>0</v>
      </c>
      <c r="AH43" s="110">
        <f aca="true" t="shared" si="53" ref="AH43:AH48">IF(N43="",0,IF(LEFT(N43,1)="-",(IF(ABS(N43)&gt;9,(ABS(N43)+2),11)),N43))</f>
        <v>0</v>
      </c>
      <c r="AI43" s="109">
        <f aca="true" t="shared" si="54" ref="AI43:AI48">IF(P43="",0,IF(LEFT(P43,1)="-",ABS(P43),(IF(P43&gt;9,P43+2,11))))</f>
        <v>0</v>
      </c>
      <c r="AJ43" s="110">
        <f aca="true" t="shared" si="55" ref="AJ43:AJ48">IF(P43="",0,IF(LEFT(P43,1)="-",(IF(ABS(P43)&gt;9,(ABS(P43)+2),11)),P43))</f>
        <v>0</v>
      </c>
      <c r="AL43" s="434">
        <f>IF(OR(ISBLANK(AL37),ISBLANK(AL39)),0,1)</f>
        <v>0</v>
      </c>
      <c r="AM43" s="436">
        <f aca="true" t="shared" si="56" ref="AM43:AM48">IF(AO43=3,1,0)</f>
        <v>0</v>
      </c>
      <c r="AN43" s="211">
        <f aca="true" t="shared" si="57" ref="AN43:AN48">IF(AP43=3,1,0)</f>
        <v>0</v>
      </c>
      <c r="AO43" s="436">
        <f aca="true" t="shared" si="58" ref="AO43:AO48">IF($AL43=1,$AL43*R43,0)</f>
        <v>0</v>
      </c>
      <c r="AP43" s="211">
        <f aca="true" t="shared" si="59" ref="AP43:AP48">IF($AL43=1,$AL43*S43,0)</f>
        <v>0</v>
      </c>
      <c r="AQ43" s="436">
        <f aca="true" t="shared" si="60" ref="AQ43:AQ48">$AL43*W43</f>
        <v>0</v>
      </c>
      <c r="AR43" s="211">
        <f aca="true" t="shared" si="61" ref="AR43:AR48">$AL43*X43</f>
        <v>0</v>
      </c>
    </row>
    <row r="44" spans="1:44" ht="15.75" outlineLevel="1">
      <c r="A44" s="77"/>
      <c r="B44" s="361" t="s">
        <v>76</v>
      </c>
      <c r="C44" s="181"/>
      <c r="D44" s="99" t="str">
        <f>IF(D38&gt;"",D38,"")</f>
        <v>Kivelä Kimi</v>
      </c>
      <c r="E44" s="111" t="str">
        <f>IF(D40&gt;"",D40,"")</f>
        <v>Siket-Szasz Peter</v>
      </c>
      <c r="F44" s="112"/>
      <c r="G44" s="101"/>
      <c r="H44" s="467">
        <v>1</v>
      </c>
      <c r="I44" s="468"/>
      <c r="J44" s="467">
        <v>4</v>
      </c>
      <c r="K44" s="468"/>
      <c r="L44" s="467">
        <v>6</v>
      </c>
      <c r="M44" s="468"/>
      <c r="N44" s="467"/>
      <c r="O44" s="468"/>
      <c r="P44" s="467"/>
      <c r="Q44" s="468"/>
      <c r="R44" s="102">
        <f t="shared" si="41"/>
        <v>3</v>
      </c>
      <c r="S44" s="103">
        <f t="shared" si="42"/>
        <v>0</v>
      </c>
      <c r="T44" s="113"/>
      <c r="U44" s="114"/>
      <c r="W44" s="106">
        <f t="shared" si="43"/>
        <v>33</v>
      </c>
      <c r="X44" s="107">
        <f t="shared" si="44"/>
        <v>11</v>
      </c>
      <c r="Y44" s="108">
        <f t="shared" si="45"/>
        <v>22</v>
      </c>
      <c r="AA44" s="115">
        <f t="shared" si="46"/>
        <v>11</v>
      </c>
      <c r="AB44" s="116">
        <f t="shared" si="47"/>
        <v>1</v>
      </c>
      <c r="AC44" s="115">
        <f t="shared" si="48"/>
        <v>11</v>
      </c>
      <c r="AD44" s="116">
        <f t="shared" si="49"/>
        <v>4</v>
      </c>
      <c r="AE44" s="115">
        <f t="shared" si="50"/>
        <v>11</v>
      </c>
      <c r="AF44" s="116">
        <f t="shared" si="51"/>
        <v>6</v>
      </c>
      <c r="AG44" s="115">
        <f t="shared" si="52"/>
        <v>0</v>
      </c>
      <c r="AH44" s="116">
        <f t="shared" si="53"/>
        <v>0</v>
      </c>
      <c r="AI44" s="115">
        <f t="shared" si="54"/>
        <v>0</v>
      </c>
      <c r="AJ44" s="116">
        <f t="shared" si="55"/>
        <v>0</v>
      </c>
      <c r="AL44" s="217">
        <f>IF(OR(ISBLANK(AL38),ISBLANK(AL40)),0,1)</f>
        <v>0</v>
      </c>
      <c r="AM44" s="437">
        <f t="shared" si="56"/>
        <v>0</v>
      </c>
      <c r="AN44" s="225">
        <f t="shared" si="57"/>
        <v>0</v>
      </c>
      <c r="AO44" s="437">
        <f t="shared" si="58"/>
        <v>0</v>
      </c>
      <c r="AP44" s="225">
        <f t="shared" si="59"/>
        <v>0</v>
      </c>
      <c r="AQ44" s="437">
        <f t="shared" si="60"/>
        <v>0</v>
      </c>
      <c r="AR44" s="225">
        <f t="shared" si="61"/>
        <v>0</v>
      </c>
    </row>
    <row r="45" spans="1:44" ht="16.5" outlineLevel="1" thickBot="1">
      <c r="A45" s="77"/>
      <c r="B45" s="361" t="s">
        <v>77</v>
      </c>
      <c r="C45" s="181"/>
      <c r="D45" s="117" t="str">
        <f>IF(D37&gt;"",D37,"")</f>
        <v>Mäkinen Anton</v>
      </c>
      <c r="E45" s="118" t="str">
        <f>IF(D40&gt;"",D40,"")</f>
        <v>Siket-Szasz Peter</v>
      </c>
      <c r="F45" s="94"/>
      <c r="G45" s="95"/>
      <c r="H45" s="472">
        <v>1</v>
      </c>
      <c r="I45" s="473"/>
      <c r="J45" s="472">
        <v>3</v>
      </c>
      <c r="K45" s="473"/>
      <c r="L45" s="472">
        <v>3</v>
      </c>
      <c r="M45" s="473"/>
      <c r="N45" s="472"/>
      <c r="O45" s="473"/>
      <c r="P45" s="472"/>
      <c r="Q45" s="473"/>
      <c r="R45" s="102">
        <f t="shared" si="41"/>
        <v>3</v>
      </c>
      <c r="S45" s="103">
        <f t="shared" si="42"/>
        <v>0</v>
      </c>
      <c r="T45" s="113"/>
      <c r="U45" s="114"/>
      <c r="W45" s="106">
        <f t="shared" si="43"/>
        <v>33</v>
      </c>
      <c r="X45" s="107">
        <f t="shared" si="44"/>
        <v>7</v>
      </c>
      <c r="Y45" s="108">
        <f t="shared" si="45"/>
        <v>26</v>
      </c>
      <c r="AA45" s="115">
        <f t="shared" si="46"/>
        <v>11</v>
      </c>
      <c r="AB45" s="116">
        <f t="shared" si="47"/>
        <v>1</v>
      </c>
      <c r="AC45" s="115">
        <f t="shared" si="48"/>
        <v>11</v>
      </c>
      <c r="AD45" s="116">
        <f t="shared" si="49"/>
        <v>3</v>
      </c>
      <c r="AE45" s="115">
        <f t="shared" si="50"/>
        <v>11</v>
      </c>
      <c r="AF45" s="116">
        <f t="shared" si="51"/>
        <v>3</v>
      </c>
      <c r="AG45" s="115">
        <f t="shared" si="52"/>
        <v>0</v>
      </c>
      <c r="AH45" s="116">
        <f t="shared" si="53"/>
        <v>0</v>
      </c>
      <c r="AI45" s="115">
        <f t="shared" si="54"/>
        <v>0</v>
      </c>
      <c r="AJ45" s="116">
        <f t="shared" si="55"/>
        <v>0</v>
      </c>
      <c r="AL45" s="217">
        <f>IF(OR(ISBLANK(AL37),ISBLANK(AL40)),0,1)</f>
        <v>0</v>
      </c>
      <c r="AM45" s="437">
        <f t="shared" si="56"/>
        <v>0</v>
      </c>
      <c r="AN45" s="225">
        <f t="shared" si="57"/>
        <v>0</v>
      </c>
      <c r="AO45" s="437">
        <f t="shared" si="58"/>
        <v>0</v>
      </c>
      <c r="AP45" s="225">
        <f t="shared" si="59"/>
        <v>0</v>
      </c>
      <c r="AQ45" s="437">
        <f t="shared" si="60"/>
        <v>0</v>
      </c>
      <c r="AR45" s="225">
        <f t="shared" si="61"/>
        <v>0</v>
      </c>
    </row>
    <row r="46" spans="1:44" ht="15.75" outlineLevel="1">
      <c r="A46" s="77"/>
      <c r="B46" s="361" t="s">
        <v>78</v>
      </c>
      <c r="C46" s="181"/>
      <c r="D46" s="99" t="str">
        <f>IF(D38&gt;"",D38,"")</f>
        <v>Kivelä Kimi</v>
      </c>
      <c r="E46" s="111" t="str">
        <f>IF(D39&gt;"",D39,"")</f>
        <v>Veini Aleksi</v>
      </c>
      <c r="F46" s="86"/>
      <c r="G46" s="101"/>
      <c r="H46" s="474">
        <v>5</v>
      </c>
      <c r="I46" s="475"/>
      <c r="J46" s="474">
        <v>9</v>
      </c>
      <c r="K46" s="475"/>
      <c r="L46" s="474">
        <v>2</v>
      </c>
      <c r="M46" s="475"/>
      <c r="N46" s="474"/>
      <c r="O46" s="475"/>
      <c r="P46" s="474"/>
      <c r="Q46" s="475"/>
      <c r="R46" s="102">
        <f t="shared" si="41"/>
        <v>3</v>
      </c>
      <c r="S46" s="103">
        <f t="shared" si="42"/>
        <v>0</v>
      </c>
      <c r="T46" s="113"/>
      <c r="U46" s="114"/>
      <c r="W46" s="106">
        <f t="shared" si="43"/>
        <v>33</v>
      </c>
      <c r="X46" s="107">
        <f t="shared" si="44"/>
        <v>16</v>
      </c>
      <c r="Y46" s="108">
        <f t="shared" si="45"/>
        <v>17</v>
      </c>
      <c r="AA46" s="115">
        <f t="shared" si="46"/>
        <v>11</v>
      </c>
      <c r="AB46" s="116">
        <f t="shared" si="47"/>
        <v>5</v>
      </c>
      <c r="AC46" s="115">
        <f t="shared" si="48"/>
        <v>11</v>
      </c>
      <c r="AD46" s="116">
        <f t="shared" si="49"/>
        <v>9</v>
      </c>
      <c r="AE46" s="115">
        <f t="shared" si="50"/>
        <v>11</v>
      </c>
      <c r="AF46" s="116">
        <f t="shared" si="51"/>
        <v>2</v>
      </c>
      <c r="AG46" s="115">
        <f t="shared" si="52"/>
        <v>0</v>
      </c>
      <c r="AH46" s="116">
        <f t="shared" si="53"/>
        <v>0</v>
      </c>
      <c r="AI46" s="115">
        <f t="shared" si="54"/>
        <v>0</v>
      </c>
      <c r="AJ46" s="116">
        <f t="shared" si="55"/>
        <v>0</v>
      </c>
      <c r="AL46" s="217">
        <f>IF(OR(ISBLANK(AL38),ISBLANK(AL39)),0,1)</f>
        <v>0</v>
      </c>
      <c r="AM46" s="437">
        <f t="shared" si="56"/>
        <v>0</v>
      </c>
      <c r="AN46" s="225">
        <f t="shared" si="57"/>
        <v>0</v>
      </c>
      <c r="AO46" s="437">
        <f t="shared" si="58"/>
        <v>0</v>
      </c>
      <c r="AP46" s="225">
        <f t="shared" si="59"/>
        <v>0</v>
      </c>
      <c r="AQ46" s="437">
        <f t="shared" si="60"/>
        <v>0</v>
      </c>
      <c r="AR46" s="225">
        <f t="shared" si="61"/>
        <v>0</v>
      </c>
    </row>
    <row r="47" spans="1:44" ht="15.75" outlineLevel="1">
      <c r="A47" s="77"/>
      <c r="B47" s="361" t="s">
        <v>79</v>
      </c>
      <c r="C47" s="181"/>
      <c r="D47" s="99" t="str">
        <f>IF(D37&gt;"",D37,"")</f>
        <v>Mäkinen Anton</v>
      </c>
      <c r="E47" s="111" t="str">
        <f>IF(D38&gt;"",D38,"")</f>
        <v>Kivelä Kimi</v>
      </c>
      <c r="F47" s="112"/>
      <c r="G47" s="101"/>
      <c r="H47" s="467">
        <v>7</v>
      </c>
      <c r="I47" s="468"/>
      <c r="J47" s="467">
        <v>9</v>
      </c>
      <c r="K47" s="468"/>
      <c r="L47" s="469">
        <v>8</v>
      </c>
      <c r="M47" s="468"/>
      <c r="N47" s="467"/>
      <c r="O47" s="468"/>
      <c r="P47" s="467"/>
      <c r="Q47" s="468"/>
      <c r="R47" s="102">
        <f t="shared" si="41"/>
        <v>3</v>
      </c>
      <c r="S47" s="103">
        <f t="shared" si="42"/>
        <v>0</v>
      </c>
      <c r="T47" s="113"/>
      <c r="U47" s="114"/>
      <c r="W47" s="106">
        <f t="shared" si="43"/>
        <v>33</v>
      </c>
      <c r="X47" s="107">
        <f t="shared" si="44"/>
        <v>24</v>
      </c>
      <c r="Y47" s="108">
        <f t="shared" si="45"/>
        <v>9</v>
      </c>
      <c r="AA47" s="115">
        <f t="shared" si="46"/>
        <v>11</v>
      </c>
      <c r="AB47" s="116">
        <f t="shared" si="47"/>
        <v>7</v>
      </c>
      <c r="AC47" s="115">
        <f t="shared" si="48"/>
        <v>11</v>
      </c>
      <c r="AD47" s="116">
        <f t="shared" si="49"/>
        <v>9</v>
      </c>
      <c r="AE47" s="115">
        <f t="shared" si="50"/>
        <v>11</v>
      </c>
      <c r="AF47" s="116">
        <f t="shared" si="51"/>
        <v>8</v>
      </c>
      <c r="AG47" s="115">
        <f t="shared" si="52"/>
        <v>0</v>
      </c>
      <c r="AH47" s="116">
        <f t="shared" si="53"/>
        <v>0</v>
      </c>
      <c r="AI47" s="115">
        <f t="shared" si="54"/>
        <v>0</v>
      </c>
      <c r="AJ47" s="116">
        <f t="shared" si="55"/>
        <v>0</v>
      </c>
      <c r="AL47" s="217">
        <f>IF(OR(ISBLANK(AL37),ISBLANK(AL38)),0,1)</f>
        <v>0</v>
      </c>
      <c r="AM47" s="437">
        <f t="shared" si="56"/>
        <v>0</v>
      </c>
      <c r="AN47" s="225">
        <f t="shared" si="57"/>
        <v>0</v>
      </c>
      <c r="AO47" s="437">
        <f t="shared" si="58"/>
        <v>0</v>
      </c>
      <c r="AP47" s="225">
        <f t="shared" si="59"/>
        <v>0</v>
      </c>
      <c r="AQ47" s="437">
        <f t="shared" si="60"/>
        <v>0</v>
      </c>
      <c r="AR47" s="225">
        <f t="shared" si="61"/>
        <v>0</v>
      </c>
    </row>
    <row r="48" spans="1:44" ht="16.5" outlineLevel="1" thickBot="1">
      <c r="A48" s="77"/>
      <c r="B48" s="362" t="s">
        <v>80</v>
      </c>
      <c r="C48" s="182"/>
      <c r="D48" s="119" t="str">
        <f>IF(D39&gt;"",D39,"")</f>
        <v>Veini Aleksi</v>
      </c>
      <c r="E48" s="120" t="str">
        <f>IF(D40&gt;"",D40,"")</f>
        <v>Siket-Szasz Peter</v>
      </c>
      <c r="F48" s="121"/>
      <c r="G48" s="122"/>
      <c r="H48" s="470">
        <v>-8</v>
      </c>
      <c r="I48" s="471"/>
      <c r="J48" s="470">
        <v>7</v>
      </c>
      <c r="K48" s="471"/>
      <c r="L48" s="470">
        <v>-9</v>
      </c>
      <c r="M48" s="471"/>
      <c r="N48" s="470">
        <v>-8</v>
      </c>
      <c r="O48" s="471"/>
      <c r="P48" s="470"/>
      <c r="Q48" s="471"/>
      <c r="R48" s="123">
        <f t="shared" si="41"/>
        <v>1</v>
      </c>
      <c r="S48" s="124">
        <f t="shared" si="42"/>
        <v>3</v>
      </c>
      <c r="T48" s="125"/>
      <c r="U48" s="126"/>
      <c r="W48" s="106">
        <f t="shared" si="43"/>
        <v>36</v>
      </c>
      <c r="X48" s="107">
        <f t="shared" si="44"/>
        <v>40</v>
      </c>
      <c r="Y48" s="108">
        <f t="shared" si="45"/>
        <v>-4</v>
      </c>
      <c r="AA48" s="127">
        <f t="shared" si="46"/>
        <v>8</v>
      </c>
      <c r="AB48" s="128">
        <f t="shared" si="47"/>
        <v>11</v>
      </c>
      <c r="AC48" s="127">
        <f t="shared" si="48"/>
        <v>11</v>
      </c>
      <c r="AD48" s="128">
        <f t="shared" si="49"/>
        <v>7</v>
      </c>
      <c r="AE48" s="127">
        <f t="shared" si="50"/>
        <v>9</v>
      </c>
      <c r="AF48" s="128">
        <f t="shared" si="51"/>
        <v>11</v>
      </c>
      <c r="AG48" s="127">
        <f t="shared" si="52"/>
        <v>8</v>
      </c>
      <c r="AH48" s="128">
        <f t="shared" si="53"/>
        <v>11</v>
      </c>
      <c r="AI48" s="127">
        <f t="shared" si="54"/>
        <v>0</v>
      </c>
      <c r="AJ48" s="128">
        <f t="shared" si="55"/>
        <v>0</v>
      </c>
      <c r="AL48" s="435">
        <f>IF(OR(ISBLANK(AL39),ISBLANK(AL40)),0,1)</f>
        <v>0</v>
      </c>
      <c r="AM48" s="438">
        <f t="shared" si="56"/>
        <v>0</v>
      </c>
      <c r="AN48" s="277">
        <f t="shared" si="57"/>
        <v>0</v>
      </c>
      <c r="AO48" s="438">
        <f t="shared" si="58"/>
        <v>0</v>
      </c>
      <c r="AP48" s="277">
        <f t="shared" si="59"/>
        <v>0</v>
      </c>
      <c r="AQ48" s="438">
        <f t="shared" si="60"/>
        <v>0</v>
      </c>
      <c r="AR48" s="277">
        <f t="shared" si="61"/>
        <v>0</v>
      </c>
    </row>
    <row r="49" ht="16.5" thickBot="1" thickTop="1"/>
    <row r="50" spans="2:21" ht="16.5" thickTop="1">
      <c r="B50" s="1"/>
      <c r="C50" s="179"/>
      <c r="D50" s="2" t="s">
        <v>126</v>
      </c>
      <c r="E50" s="3"/>
      <c r="F50" s="3"/>
      <c r="G50" s="3"/>
      <c r="H50" s="4"/>
      <c r="I50" s="3"/>
      <c r="J50" s="5" t="s">
        <v>0</v>
      </c>
      <c r="K50" s="6"/>
      <c r="L50" s="492" t="s">
        <v>36</v>
      </c>
      <c r="M50" s="493"/>
      <c r="N50" s="493"/>
      <c r="O50" s="494"/>
      <c r="P50" s="495" t="s">
        <v>2</v>
      </c>
      <c r="Q50" s="496"/>
      <c r="R50" s="496"/>
      <c r="S50" s="497">
        <v>4</v>
      </c>
      <c r="T50" s="498"/>
      <c r="U50" s="499"/>
    </row>
    <row r="51" spans="2:46" ht="16.5" thickBot="1">
      <c r="B51" s="7"/>
      <c r="C51" s="180"/>
      <c r="D51" s="8" t="s">
        <v>3</v>
      </c>
      <c r="E51" s="9" t="s">
        <v>4</v>
      </c>
      <c r="F51" s="500">
        <v>4</v>
      </c>
      <c r="G51" s="501"/>
      <c r="H51" s="502"/>
      <c r="I51" s="503" t="s">
        <v>5</v>
      </c>
      <c r="J51" s="504"/>
      <c r="K51" s="504"/>
      <c r="L51" s="505">
        <v>41342</v>
      </c>
      <c r="M51" s="505"/>
      <c r="N51" s="505"/>
      <c r="O51" s="506"/>
      <c r="P51" s="10" t="s">
        <v>6</v>
      </c>
      <c r="Q51" s="194"/>
      <c r="R51" s="194"/>
      <c r="S51" s="507">
        <v>0.6875</v>
      </c>
      <c r="T51" s="508"/>
      <c r="U51" s="509"/>
      <c r="AM51" s="510" t="s">
        <v>389</v>
      </c>
      <c r="AN51" s="511"/>
      <c r="AO51" s="396"/>
      <c r="AP51" s="396"/>
      <c r="AQ51" s="396"/>
      <c r="AR51" s="396"/>
      <c r="AS51" s="413" t="s">
        <v>390</v>
      </c>
      <c r="AT51" s="413" t="s">
        <v>391</v>
      </c>
    </row>
    <row r="52" spans="2:46" ht="16.5" thickTop="1">
      <c r="B52" s="12"/>
      <c r="C52" s="184" t="s">
        <v>145</v>
      </c>
      <c r="D52" s="13" t="s">
        <v>7</v>
      </c>
      <c r="E52" s="14" t="s">
        <v>8</v>
      </c>
      <c r="F52" s="488" t="s">
        <v>9</v>
      </c>
      <c r="G52" s="489"/>
      <c r="H52" s="488" t="s">
        <v>10</v>
      </c>
      <c r="I52" s="489"/>
      <c r="J52" s="488" t="s">
        <v>11</v>
      </c>
      <c r="K52" s="489"/>
      <c r="L52" s="488" t="s">
        <v>12</v>
      </c>
      <c r="M52" s="489"/>
      <c r="N52" s="488"/>
      <c r="O52" s="489"/>
      <c r="P52" s="15" t="s">
        <v>13</v>
      </c>
      <c r="Q52" s="16" t="s">
        <v>14</v>
      </c>
      <c r="R52" s="17" t="s">
        <v>15</v>
      </c>
      <c r="S52" s="18"/>
      <c r="T52" s="490" t="s">
        <v>16</v>
      </c>
      <c r="U52" s="491"/>
      <c r="W52" s="78" t="s">
        <v>64</v>
      </c>
      <c r="X52" s="79"/>
      <c r="Y52" s="80" t="s">
        <v>65</v>
      </c>
      <c r="AL52" s="414" t="s">
        <v>392</v>
      </c>
      <c r="AM52" s="415" t="s">
        <v>393</v>
      </c>
      <c r="AN52" s="415" t="s">
        <v>394</v>
      </c>
      <c r="AO52" s="416" t="s">
        <v>395</v>
      </c>
      <c r="AP52" s="418" t="s">
        <v>396</v>
      </c>
      <c r="AQ52" s="417" t="s">
        <v>397</v>
      </c>
      <c r="AR52" s="418" t="s">
        <v>398</v>
      </c>
      <c r="AS52" s="414" t="s">
        <v>399</v>
      </c>
      <c r="AT52" s="419" t="s">
        <v>400</v>
      </c>
    </row>
    <row r="53" spans="2:46" ht="15">
      <c r="B53" s="19" t="s">
        <v>9</v>
      </c>
      <c r="C53" s="185">
        <v>1793</v>
      </c>
      <c r="D53" s="20" t="s">
        <v>342</v>
      </c>
      <c r="E53" s="21" t="s">
        <v>30</v>
      </c>
      <c r="F53" s="22"/>
      <c r="G53" s="23"/>
      <c r="H53" s="24">
        <f>+R63</f>
        <v>3</v>
      </c>
      <c r="I53" s="25">
        <f>+S63</f>
        <v>0</v>
      </c>
      <c r="J53" s="24">
        <f>R59</f>
        <v>3</v>
      </c>
      <c r="K53" s="25">
        <f>S59</f>
        <v>1</v>
      </c>
      <c r="L53" s="24">
        <f>R61</f>
        <v>3</v>
      </c>
      <c r="M53" s="25">
        <f>S61</f>
        <v>0</v>
      </c>
      <c r="N53" s="24"/>
      <c r="O53" s="25"/>
      <c r="P53" s="26">
        <f>IF(SUM(F53:O53)=0,"",COUNTIF(G53:G56,"3"))</f>
        <v>3</v>
      </c>
      <c r="Q53" s="27">
        <f>IF(SUM(G53:P53)=0,"",COUNTIF(F53:F56,"3"))</f>
        <v>0</v>
      </c>
      <c r="R53" s="28">
        <f>IF(SUM(F53:O53)=0,"",SUM(G53:G56))</f>
        <v>9</v>
      </c>
      <c r="S53" s="29">
        <f>IF(SUM(F53:O53)=0,"",SUM(F53:F56))</f>
        <v>1</v>
      </c>
      <c r="T53" s="555">
        <v>1</v>
      </c>
      <c r="U53" s="556"/>
      <c r="W53" s="81">
        <f>+W59+W61+W63</f>
        <v>109</v>
      </c>
      <c r="X53" s="82">
        <f>+X59+X61+X63</f>
        <v>49</v>
      </c>
      <c r="Y53" s="83">
        <f>+W53-X53</f>
        <v>60</v>
      </c>
      <c r="AL53" s="431"/>
      <c r="AM53" s="47">
        <f aca="true" t="shared" si="62" ref="AM53:AR53">AM59+AM61+AM63</f>
        <v>0</v>
      </c>
      <c r="AN53" s="47">
        <f t="shared" si="62"/>
        <v>0</v>
      </c>
      <c r="AO53" s="420">
        <f t="shared" si="62"/>
        <v>0</v>
      </c>
      <c r="AP53" s="422">
        <f t="shared" si="62"/>
        <v>0</v>
      </c>
      <c r="AQ53" s="421">
        <f t="shared" si="62"/>
        <v>0</v>
      </c>
      <c r="AR53" s="422">
        <f t="shared" si="62"/>
        <v>0</v>
      </c>
      <c r="AS53" s="423" t="e">
        <f>AO53/AP53</f>
        <v>#DIV/0!</v>
      </c>
      <c r="AT53" s="424" t="e">
        <f>AQ53/AR53</f>
        <v>#DIV/0!</v>
      </c>
    </row>
    <row r="54" spans="2:46" ht="15">
      <c r="B54" s="30" t="s">
        <v>10</v>
      </c>
      <c r="C54" s="185">
        <v>1491</v>
      </c>
      <c r="D54" s="20" t="s">
        <v>320</v>
      </c>
      <c r="E54" s="31" t="s">
        <v>32</v>
      </c>
      <c r="F54" s="32">
        <f>+S63</f>
        <v>0</v>
      </c>
      <c r="G54" s="33">
        <f>+R63</f>
        <v>3</v>
      </c>
      <c r="H54" s="34"/>
      <c r="I54" s="35"/>
      <c r="J54" s="32">
        <f>R62</f>
        <v>1</v>
      </c>
      <c r="K54" s="33">
        <f>S62</f>
        <v>3</v>
      </c>
      <c r="L54" s="32">
        <f>R60</f>
        <v>3</v>
      </c>
      <c r="M54" s="33">
        <f>S60</f>
        <v>1</v>
      </c>
      <c r="N54" s="32"/>
      <c r="O54" s="33"/>
      <c r="P54" s="26">
        <f>IF(SUM(F54:O54)=0,"",COUNTIF(I53:I56,"3"))</f>
        <v>1</v>
      </c>
      <c r="Q54" s="27">
        <f>IF(SUM(G54:P54)=0,"",COUNTIF(H53:H56,"3"))</f>
        <v>2</v>
      </c>
      <c r="R54" s="28">
        <f>IF(SUM(F54:O54)=0,"",SUM(I53:I56))</f>
        <v>4</v>
      </c>
      <c r="S54" s="29">
        <f>IF(SUM(F54:O54)=0,"",SUM(H53:H56))</f>
        <v>7</v>
      </c>
      <c r="T54" s="555">
        <v>3</v>
      </c>
      <c r="U54" s="556"/>
      <c r="W54" s="81">
        <f>+W60+W62+X63</f>
        <v>88</v>
      </c>
      <c r="X54" s="82">
        <f>+X60+X62+W63</f>
        <v>106</v>
      </c>
      <c r="Y54" s="83">
        <f>+W54-X54</f>
        <v>-18</v>
      </c>
      <c r="AL54" s="432"/>
      <c r="AM54" s="47">
        <f>AM60+AM62+AN63</f>
        <v>0</v>
      </c>
      <c r="AN54" s="47">
        <f>AN60+AN62+AM63</f>
        <v>0</v>
      </c>
      <c r="AO54" s="420">
        <f>AO60+AO62+AP63</f>
        <v>0</v>
      </c>
      <c r="AP54" s="422">
        <f>AP60+AP62+AO63</f>
        <v>0</v>
      </c>
      <c r="AQ54" s="421">
        <f>AQ60+AQ62+AR63</f>
        <v>0</v>
      </c>
      <c r="AR54" s="422">
        <f>AR60+AR62+AQ63</f>
        <v>0</v>
      </c>
      <c r="AS54" s="423" t="e">
        <f>AO54/AP54</f>
        <v>#DIV/0!</v>
      </c>
      <c r="AT54" s="424" t="e">
        <f>AQ54/AR54</f>
        <v>#DIV/0!</v>
      </c>
    </row>
    <row r="55" spans="2:46" ht="15">
      <c r="B55" s="30" t="s">
        <v>11</v>
      </c>
      <c r="C55" s="185">
        <v>1394</v>
      </c>
      <c r="D55" s="20" t="s">
        <v>321</v>
      </c>
      <c r="E55" s="31" t="s">
        <v>34</v>
      </c>
      <c r="F55" s="32">
        <f>+S59</f>
        <v>1</v>
      </c>
      <c r="G55" s="33">
        <f>+R59</f>
        <v>3</v>
      </c>
      <c r="H55" s="32">
        <f>S62</f>
        <v>3</v>
      </c>
      <c r="I55" s="33">
        <f>R62</f>
        <v>1</v>
      </c>
      <c r="J55" s="34"/>
      <c r="K55" s="35"/>
      <c r="L55" s="32">
        <f>R64</f>
        <v>3</v>
      </c>
      <c r="M55" s="33">
        <f>S64</f>
        <v>0</v>
      </c>
      <c r="N55" s="32"/>
      <c r="O55" s="33"/>
      <c r="P55" s="26">
        <f>IF(SUM(F55:O55)=0,"",COUNTIF(K53:K56,"3"))</f>
        <v>2</v>
      </c>
      <c r="Q55" s="27">
        <f>IF(SUM(G55:P55)=0,"",COUNTIF(J53:J56,"3"))</f>
        <v>1</v>
      </c>
      <c r="R55" s="28">
        <f>IF(SUM(F55:O55)=0,"",SUM(K53:K56))</f>
        <v>7</v>
      </c>
      <c r="S55" s="29">
        <f>IF(SUM(F55:O55)=0,"",SUM(J53:J56))</f>
        <v>4</v>
      </c>
      <c r="T55" s="555">
        <v>2</v>
      </c>
      <c r="U55" s="556"/>
      <c r="W55" s="81">
        <f>+X59+X62+W64</f>
        <v>99</v>
      </c>
      <c r="X55" s="82">
        <f>+W59+W62+X64</f>
        <v>90</v>
      </c>
      <c r="Y55" s="83">
        <f>+W55-X55</f>
        <v>9</v>
      </c>
      <c r="AL55" s="432"/>
      <c r="AM55" s="47">
        <f>AN59+AN62+AM64</f>
        <v>0</v>
      </c>
      <c r="AN55" s="47">
        <f>AM59+AM62+AN64</f>
        <v>0</v>
      </c>
      <c r="AO55" s="420">
        <f>AP59+AP62+AO64</f>
        <v>0</v>
      </c>
      <c r="AP55" s="422">
        <f>AO59+AO62+AP64</f>
        <v>0</v>
      </c>
      <c r="AQ55" s="421">
        <f>AR59+AR62+AQ64</f>
        <v>0</v>
      </c>
      <c r="AR55" s="422">
        <f>AQ59+AQ62+AR64</f>
        <v>0</v>
      </c>
      <c r="AS55" s="423" t="e">
        <f>AO55/AP55</f>
        <v>#DIV/0!</v>
      </c>
      <c r="AT55" s="424" t="e">
        <f>AQ55/AR55</f>
        <v>#DIV/0!</v>
      </c>
    </row>
    <row r="56" spans="2:46" ht="15.75" thickBot="1">
      <c r="B56" s="36" t="s">
        <v>12</v>
      </c>
      <c r="C56" s="186">
        <v>990</v>
      </c>
      <c r="D56" s="37" t="s">
        <v>343</v>
      </c>
      <c r="E56" s="38" t="s">
        <v>119</v>
      </c>
      <c r="F56" s="39">
        <f>S61</f>
        <v>0</v>
      </c>
      <c r="G56" s="40">
        <f>R61</f>
        <v>3</v>
      </c>
      <c r="H56" s="39">
        <f>S60</f>
        <v>1</v>
      </c>
      <c r="I56" s="40">
        <f>R60</f>
        <v>3</v>
      </c>
      <c r="J56" s="39">
        <f>S64</f>
        <v>0</v>
      </c>
      <c r="K56" s="40">
        <f>R64</f>
        <v>3</v>
      </c>
      <c r="L56" s="41"/>
      <c r="M56" s="42"/>
      <c r="N56" s="39"/>
      <c r="O56" s="40"/>
      <c r="P56" s="43">
        <f>IF(SUM(F56:O56)=0,"",COUNTIF(M53:M56,"3"))</f>
        <v>0</v>
      </c>
      <c r="Q56" s="44">
        <f>IF(SUM(G56:P56)=0,"",COUNTIF(L53:L56,"3"))</f>
        <v>3</v>
      </c>
      <c r="R56" s="45">
        <f>IF(SUM(F56:O57)=0,"",SUM(M53:M56))</f>
        <v>1</v>
      </c>
      <c r="S56" s="46">
        <f>IF(SUM(F56:O56)=0,"",SUM(L53:L56))</f>
        <v>9</v>
      </c>
      <c r="T56" s="557">
        <v>4</v>
      </c>
      <c r="U56" s="558"/>
      <c r="W56" s="81">
        <f>+X60+X61+X64</f>
        <v>56</v>
      </c>
      <c r="X56" s="82">
        <f>+W60+W61+W64</f>
        <v>107</v>
      </c>
      <c r="Y56" s="83">
        <f>+W56-X56</f>
        <v>-51</v>
      </c>
      <c r="AL56" s="433"/>
      <c r="AM56" s="425">
        <f>AN60+AN61+AN64</f>
        <v>0</v>
      </c>
      <c r="AN56" s="425">
        <f>AM60+AM61+AM64</f>
        <v>0</v>
      </c>
      <c r="AO56" s="426">
        <f>AP60+AP61+AP64</f>
        <v>0</v>
      </c>
      <c r="AP56" s="428">
        <f>AO60+AO61+AO64</f>
        <v>0</v>
      </c>
      <c r="AQ56" s="427">
        <f>AR60+AR61+AR64</f>
        <v>0</v>
      </c>
      <c r="AR56" s="428">
        <f>AQ60+AQ61+AQ64</f>
        <v>0</v>
      </c>
      <c r="AS56" s="429" t="e">
        <f>AO56/AP56</f>
        <v>#DIV/0!</v>
      </c>
      <c r="AT56" s="430" t="e">
        <f>AQ56/AR56</f>
        <v>#DIV/0!</v>
      </c>
    </row>
    <row r="57" spans="1:26" ht="16.5" outlineLevel="1" thickTop="1">
      <c r="A57" s="77"/>
      <c r="B57" s="84"/>
      <c r="C57" s="132"/>
      <c r="D57" s="85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8"/>
      <c r="W57" s="89"/>
      <c r="X57" s="90" t="s">
        <v>67</v>
      </c>
      <c r="Y57" s="91">
        <f>SUM(Y53:Y56)</f>
        <v>0</v>
      </c>
      <c r="Z57" s="90" t="str">
        <f>IF(Y57=0,"OK","Virhe")</f>
        <v>OK</v>
      </c>
    </row>
    <row r="58" spans="1:25" ht="16.5" outlineLevel="1" thickBot="1">
      <c r="A58" s="77"/>
      <c r="B58" s="92"/>
      <c r="C58" s="359"/>
      <c r="D58" s="93" t="s">
        <v>68</v>
      </c>
      <c r="E58" s="94"/>
      <c r="F58" s="94"/>
      <c r="G58" s="95"/>
      <c r="H58" s="483" t="s">
        <v>69</v>
      </c>
      <c r="I58" s="484"/>
      <c r="J58" s="485" t="s">
        <v>70</v>
      </c>
      <c r="K58" s="484"/>
      <c r="L58" s="485" t="s">
        <v>71</v>
      </c>
      <c r="M58" s="484"/>
      <c r="N58" s="485" t="s">
        <v>72</v>
      </c>
      <c r="O58" s="484"/>
      <c r="P58" s="485" t="s">
        <v>73</v>
      </c>
      <c r="Q58" s="484"/>
      <c r="R58" s="486" t="s">
        <v>74</v>
      </c>
      <c r="S58" s="487"/>
      <c r="U58" s="96"/>
      <c r="W58" s="97" t="s">
        <v>64</v>
      </c>
      <c r="X58" s="98"/>
      <c r="Y58" s="80" t="s">
        <v>65</v>
      </c>
    </row>
    <row r="59" spans="1:44" ht="15.75" outlineLevel="1">
      <c r="A59" s="77"/>
      <c r="B59" s="360" t="s">
        <v>75</v>
      </c>
      <c r="C59" s="181"/>
      <c r="D59" s="99" t="str">
        <f>IF(D53&gt;"",D53,"")</f>
        <v>Pitkänen Toni</v>
      </c>
      <c r="E59" s="100" t="str">
        <f>IF(D55&gt;"",D55,"")</f>
        <v>Portfors Kai</v>
      </c>
      <c r="F59" s="86"/>
      <c r="G59" s="101"/>
      <c r="H59" s="476">
        <v>1</v>
      </c>
      <c r="I59" s="477"/>
      <c r="J59" s="474">
        <v>-10</v>
      </c>
      <c r="K59" s="475"/>
      <c r="L59" s="474">
        <v>8</v>
      </c>
      <c r="M59" s="475"/>
      <c r="N59" s="474">
        <v>3</v>
      </c>
      <c r="O59" s="475"/>
      <c r="P59" s="478"/>
      <c r="Q59" s="475"/>
      <c r="R59" s="102">
        <f aca="true" t="shared" si="63" ref="R59:R64">IF(COUNT(H59:P59)=0,"",COUNTIF(H59:P59,"&gt;=0"))</f>
        <v>3</v>
      </c>
      <c r="S59" s="103">
        <f aca="true" t="shared" si="64" ref="S59:S64">IF(COUNT(H59:P59)=0,"",(IF(LEFT(H59,1)="-",1,0)+IF(LEFT(J59,1)="-",1,0)+IF(LEFT(L59,1)="-",1,0)+IF(LEFT(N59,1)="-",1,0)+IF(LEFT(P59,1)="-",1,0)))</f>
        <v>1</v>
      </c>
      <c r="T59" s="104"/>
      <c r="U59" s="105"/>
      <c r="W59" s="106">
        <f aca="true" t="shared" si="65" ref="W59:W64">+AA59+AC59+AE59+AG59+AI59</f>
        <v>43</v>
      </c>
      <c r="X59" s="107">
        <f aca="true" t="shared" si="66" ref="X59:X64">+AB59+AD59+AF59+AH59+AJ59</f>
        <v>24</v>
      </c>
      <c r="Y59" s="108">
        <f aca="true" t="shared" si="67" ref="Y59:Y64">+W59-X59</f>
        <v>19</v>
      </c>
      <c r="AA59" s="109">
        <f aca="true" t="shared" si="68" ref="AA59:AA64">IF(H59="",0,IF(LEFT(H59,1)="-",ABS(H59),(IF(H59&gt;9,H59+2,11))))</f>
        <v>11</v>
      </c>
      <c r="AB59" s="110">
        <f aca="true" t="shared" si="69" ref="AB59:AB64">IF(H59="",0,IF(LEFT(H59,1)="-",(IF(ABS(H59)&gt;9,(ABS(H59)+2),11)),H59))</f>
        <v>1</v>
      </c>
      <c r="AC59" s="109">
        <f aca="true" t="shared" si="70" ref="AC59:AC64">IF(J59="",0,IF(LEFT(J59,1)="-",ABS(J59),(IF(J59&gt;9,J59+2,11))))</f>
        <v>10</v>
      </c>
      <c r="AD59" s="110">
        <f aca="true" t="shared" si="71" ref="AD59:AD64">IF(J59="",0,IF(LEFT(J59,1)="-",(IF(ABS(J59)&gt;9,(ABS(J59)+2),11)),J59))</f>
        <v>12</v>
      </c>
      <c r="AE59" s="109">
        <f aca="true" t="shared" si="72" ref="AE59:AE64">IF(L59="",0,IF(LEFT(L59,1)="-",ABS(L59),(IF(L59&gt;9,L59+2,11))))</f>
        <v>11</v>
      </c>
      <c r="AF59" s="110">
        <f aca="true" t="shared" si="73" ref="AF59:AF64">IF(L59="",0,IF(LEFT(L59,1)="-",(IF(ABS(L59)&gt;9,(ABS(L59)+2),11)),L59))</f>
        <v>8</v>
      </c>
      <c r="AG59" s="109">
        <f aca="true" t="shared" si="74" ref="AG59:AG64">IF(N59="",0,IF(LEFT(N59,1)="-",ABS(N59),(IF(N59&gt;9,N59+2,11))))</f>
        <v>11</v>
      </c>
      <c r="AH59" s="110">
        <f aca="true" t="shared" si="75" ref="AH59:AH64">IF(N59="",0,IF(LEFT(N59,1)="-",(IF(ABS(N59)&gt;9,(ABS(N59)+2),11)),N59))</f>
        <v>3</v>
      </c>
      <c r="AI59" s="109">
        <f aca="true" t="shared" si="76" ref="AI59:AI64">IF(P59="",0,IF(LEFT(P59,1)="-",ABS(P59),(IF(P59&gt;9,P59+2,11))))</f>
        <v>0</v>
      </c>
      <c r="AJ59" s="110">
        <f aca="true" t="shared" si="77" ref="AJ59:AJ64">IF(P59="",0,IF(LEFT(P59,1)="-",(IF(ABS(P59)&gt;9,(ABS(P59)+2),11)),P59))</f>
        <v>0</v>
      </c>
      <c r="AL59" s="434">
        <f>IF(OR(ISBLANK(AL53),ISBLANK(AL55)),0,1)</f>
        <v>0</v>
      </c>
      <c r="AM59" s="436">
        <f aca="true" t="shared" si="78" ref="AM59:AM64">IF(AO59=3,1,0)</f>
        <v>0</v>
      </c>
      <c r="AN59" s="211">
        <f aca="true" t="shared" si="79" ref="AN59:AN64">IF(AP59=3,1,0)</f>
        <v>0</v>
      </c>
      <c r="AO59" s="436">
        <f aca="true" t="shared" si="80" ref="AO59:AO64">IF($AL59=1,$AL59*R59,0)</f>
        <v>0</v>
      </c>
      <c r="AP59" s="211">
        <f aca="true" t="shared" si="81" ref="AP59:AP64">IF($AL59=1,$AL59*S59,0)</f>
        <v>0</v>
      </c>
      <c r="AQ59" s="436">
        <f aca="true" t="shared" si="82" ref="AQ59:AQ64">$AL59*W59</f>
        <v>0</v>
      </c>
      <c r="AR59" s="211">
        <f aca="true" t="shared" si="83" ref="AR59:AR64">$AL59*X59</f>
        <v>0</v>
      </c>
    </row>
    <row r="60" spans="1:44" ht="15.75" outlineLevel="1">
      <c r="A60" s="77"/>
      <c r="B60" s="361" t="s">
        <v>76</v>
      </c>
      <c r="C60" s="181"/>
      <c r="D60" s="99" t="str">
        <f>IF(D54&gt;"",D54,"")</f>
        <v>Pitkänen Akseli</v>
      </c>
      <c r="E60" s="111" t="str">
        <f>IF(D56&gt;"",D56,"")</f>
        <v>Rautell Jarkko</v>
      </c>
      <c r="F60" s="112"/>
      <c r="G60" s="101"/>
      <c r="H60" s="467">
        <v>6</v>
      </c>
      <c r="I60" s="468"/>
      <c r="J60" s="467">
        <v>-8</v>
      </c>
      <c r="K60" s="468"/>
      <c r="L60" s="467">
        <v>6</v>
      </c>
      <c r="M60" s="468"/>
      <c r="N60" s="467">
        <v>8</v>
      </c>
      <c r="O60" s="468"/>
      <c r="P60" s="467"/>
      <c r="Q60" s="468"/>
      <c r="R60" s="102">
        <f t="shared" si="63"/>
        <v>3</v>
      </c>
      <c r="S60" s="103">
        <f t="shared" si="64"/>
        <v>1</v>
      </c>
      <c r="T60" s="113"/>
      <c r="U60" s="114"/>
      <c r="W60" s="106">
        <f t="shared" si="65"/>
        <v>41</v>
      </c>
      <c r="X60" s="107">
        <f t="shared" si="66"/>
        <v>31</v>
      </c>
      <c r="Y60" s="108">
        <f t="shared" si="67"/>
        <v>10</v>
      </c>
      <c r="AA60" s="115">
        <f t="shared" si="68"/>
        <v>11</v>
      </c>
      <c r="AB60" s="116">
        <f t="shared" si="69"/>
        <v>6</v>
      </c>
      <c r="AC60" s="115">
        <f t="shared" si="70"/>
        <v>8</v>
      </c>
      <c r="AD60" s="116">
        <f t="shared" si="71"/>
        <v>11</v>
      </c>
      <c r="AE60" s="115">
        <f t="shared" si="72"/>
        <v>11</v>
      </c>
      <c r="AF60" s="116">
        <f t="shared" si="73"/>
        <v>6</v>
      </c>
      <c r="AG60" s="115">
        <f t="shared" si="74"/>
        <v>11</v>
      </c>
      <c r="AH60" s="116">
        <f t="shared" si="75"/>
        <v>8</v>
      </c>
      <c r="AI60" s="115">
        <f t="shared" si="76"/>
        <v>0</v>
      </c>
      <c r="AJ60" s="116">
        <f t="shared" si="77"/>
        <v>0</v>
      </c>
      <c r="AL60" s="217">
        <f>IF(OR(ISBLANK(AL54),ISBLANK(AL56)),0,1)</f>
        <v>0</v>
      </c>
      <c r="AM60" s="437">
        <f t="shared" si="78"/>
        <v>0</v>
      </c>
      <c r="AN60" s="225">
        <f t="shared" si="79"/>
        <v>0</v>
      </c>
      <c r="AO60" s="437">
        <f t="shared" si="80"/>
        <v>0</v>
      </c>
      <c r="AP60" s="225">
        <f t="shared" si="81"/>
        <v>0</v>
      </c>
      <c r="AQ60" s="437">
        <f t="shared" si="82"/>
        <v>0</v>
      </c>
      <c r="AR60" s="225">
        <f t="shared" si="83"/>
        <v>0</v>
      </c>
    </row>
    <row r="61" spans="1:44" ht="16.5" outlineLevel="1" thickBot="1">
      <c r="A61" s="77"/>
      <c r="B61" s="361" t="s">
        <v>77</v>
      </c>
      <c r="C61" s="181"/>
      <c r="D61" s="117" t="str">
        <f>IF(D53&gt;"",D53,"")</f>
        <v>Pitkänen Toni</v>
      </c>
      <c r="E61" s="118" t="str">
        <f>IF(D56&gt;"",D56,"")</f>
        <v>Rautell Jarkko</v>
      </c>
      <c r="F61" s="94"/>
      <c r="G61" s="95"/>
      <c r="H61" s="472">
        <v>3</v>
      </c>
      <c r="I61" s="473"/>
      <c r="J61" s="472">
        <v>1</v>
      </c>
      <c r="K61" s="473"/>
      <c r="L61" s="472">
        <v>3</v>
      </c>
      <c r="M61" s="473"/>
      <c r="N61" s="472"/>
      <c r="O61" s="473"/>
      <c r="P61" s="472"/>
      <c r="Q61" s="473"/>
      <c r="R61" s="102">
        <f t="shared" si="63"/>
        <v>3</v>
      </c>
      <c r="S61" s="103">
        <f t="shared" si="64"/>
        <v>0</v>
      </c>
      <c r="T61" s="113"/>
      <c r="U61" s="114"/>
      <c r="W61" s="106">
        <f t="shared" si="65"/>
        <v>33</v>
      </c>
      <c r="X61" s="107">
        <f t="shared" si="66"/>
        <v>7</v>
      </c>
      <c r="Y61" s="108">
        <f t="shared" si="67"/>
        <v>26</v>
      </c>
      <c r="AA61" s="115">
        <f t="shared" si="68"/>
        <v>11</v>
      </c>
      <c r="AB61" s="116">
        <f t="shared" si="69"/>
        <v>3</v>
      </c>
      <c r="AC61" s="115">
        <f t="shared" si="70"/>
        <v>11</v>
      </c>
      <c r="AD61" s="116">
        <f t="shared" si="71"/>
        <v>1</v>
      </c>
      <c r="AE61" s="115">
        <f t="shared" si="72"/>
        <v>11</v>
      </c>
      <c r="AF61" s="116">
        <f t="shared" si="73"/>
        <v>3</v>
      </c>
      <c r="AG61" s="115">
        <f t="shared" si="74"/>
        <v>0</v>
      </c>
      <c r="AH61" s="116">
        <f t="shared" si="75"/>
        <v>0</v>
      </c>
      <c r="AI61" s="115">
        <f t="shared" si="76"/>
        <v>0</v>
      </c>
      <c r="AJ61" s="116">
        <f t="shared" si="77"/>
        <v>0</v>
      </c>
      <c r="AL61" s="217">
        <f>IF(OR(ISBLANK(AL53),ISBLANK(AL56)),0,1)</f>
        <v>0</v>
      </c>
      <c r="AM61" s="437">
        <f t="shared" si="78"/>
        <v>0</v>
      </c>
      <c r="AN61" s="225">
        <f t="shared" si="79"/>
        <v>0</v>
      </c>
      <c r="AO61" s="437">
        <f t="shared" si="80"/>
        <v>0</v>
      </c>
      <c r="AP61" s="225">
        <f t="shared" si="81"/>
        <v>0</v>
      </c>
      <c r="AQ61" s="437">
        <f t="shared" si="82"/>
        <v>0</v>
      </c>
      <c r="AR61" s="225">
        <f t="shared" si="83"/>
        <v>0</v>
      </c>
    </row>
    <row r="62" spans="1:44" ht="15.75" outlineLevel="1">
      <c r="A62" s="77"/>
      <c r="B62" s="361" t="s">
        <v>78</v>
      </c>
      <c r="C62" s="181"/>
      <c r="D62" s="99" t="str">
        <f>IF(D54&gt;"",D54,"")</f>
        <v>Pitkänen Akseli</v>
      </c>
      <c r="E62" s="111" t="str">
        <f>IF(D55&gt;"",D55,"")</f>
        <v>Portfors Kai</v>
      </c>
      <c r="F62" s="86"/>
      <c r="G62" s="101"/>
      <c r="H62" s="474">
        <v>-5</v>
      </c>
      <c r="I62" s="475"/>
      <c r="J62" s="474">
        <v>-7</v>
      </c>
      <c r="K62" s="475"/>
      <c r="L62" s="474">
        <v>9</v>
      </c>
      <c r="M62" s="475"/>
      <c r="N62" s="474">
        <v>-6</v>
      </c>
      <c r="O62" s="475"/>
      <c r="P62" s="474"/>
      <c r="Q62" s="475"/>
      <c r="R62" s="102">
        <f t="shared" si="63"/>
        <v>1</v>
      </c>
      <c r="S62" s="103">
        <f t="shared" si="64"/>
        <v>3</v>
      </c>
      <c r="T62" s="113"/>
      <c r="U62" s="114"/>
      <c r="W62" s="106">
        <f t="shared" si="65"/>
        <v>29</v>
      </c>
      <c r="X62" s="107">
        <f t="shared" si="66"/>
        <v>42</v>
      </c>
      <c r="Y62" s="108">
        <f t="shared" si="67"/>
        <v>-13</v>
      </c>
      <c r="AA62" s="115">
        <f t="shared" si="68"/>
        <v>5</v>
      </c>
      <c r="AB62" s="116">
        <f t="shared" si="69"/>
        <v>11</v>
      </c>
      <c r="AC62" s="115">
        <f t="shared" si="70"/>
        <v>7</v>
      </c>
      <c r="AD62" s="116">
        <f t="shared" si="71"/>
        <v>11</v>
      </c>
      <c r="AE62" s="115">
        <f t="shared" si="72"/>
        <v>11</v>
      </c>
      <c r="AF62" s="116">
        <f t="shared" si="73"/>
        <v>9</v>
      </c>
      <c r="AG62" s="115">
        <f t="shared" si="74"/>
        <v>6</v>
      </c>
      <c r="AH62" s="116">
        <f t="shared" si="75"/>
        <v>11</v>
      </c>
      <c r="AI62" s="115">
        <f t="shared" si="76"/>
        <v>0</v>
      </c>
      <c r="AJ62" s="116">
        <f t="shared" si="77"/>
        <v>0</v>
      </c>
      <c r="AL62" s="217">
        <f>IF(OR(ISBLANK(AL54),ISBLANK(AL55)),0,1)</f>
        <v>0</v>
      </c>
      <c r="AM62" s="437">
        <f t="shared" si="78"/>
        <v>0</v>
      </c>
      <c r="AN62" s="225">
        <f t="shared" si="79"/>
        <v>0</v>
      </c>
      <c r="AO62" s="437">
        <f t="shared" si="80"/>
        <v>0</v>
      </c>
      <c r="AP62" s="225">
        <f t="shared" si="81"/>
        <v>0</v>
      </c>
      <c r="AQ62" s="437">
        <f t="shared" si="82"/>
        <v>0</v>
      </c>
      <c r="AR62" s="225">
        <f t="shared" si="83"/>
        <v>0</v>
      </c>
    </row>
    <row r="63" spans="1:44" ht="15.75" outlineLevel="1">
      <c r="A63" s="77"/>
      <c r="B63" s="361" t="s">
        <v>79</v>
      </c>
      <c r="C63" s="181"/>
      <c r="D63" s="99" t="str">
        <f>IF(D53&gt;"",D53,"")</f>
        <v>Pitkänen Toni</v>
      </c>
      <c r="E63" s="111" t="str">
        <f>IF(D54&gt;"",D54,"")</f>
        <v>Pitkänen Akseli</v>
      </c>
      <c r="F63" s="112"/>
      <c r="G63" s="101"/>
      <c r="H63" s="467">
        <v>7</v>
      </c>
      <c r="I63" s="468"/>
      <c r="J63" s="467">
        <v>5</v>
      </c>
      <c r="K63" s="468"/>
      <c r="L63" s="469">
        <v>6</v>
      </c>
      <c r="M63" s="468"/>
      <c r="N63" s="467"/>
      <c r="O63" s="468"/>
      <c r="P63" s="467"/>
      <c r="Q63" s="468"/>
      <c r="R63" s="102">
        <f t="shared" si="63"/>
        <v>3</v>
      </c>
      <c r="S63" s="103">
        <f t="shared" si="64"/>
        <v>0</v>
      </c>
      <c r="T63" s="113"/>
      <c r="U63" s="114"/>
      <c r="W63" s="106">
        <f t="shared" si="65"/>
        <v>33</v>
      </c>
      <c r="X63" s="107">
        <f t="shared" si="66"/>
        <v>18</v>
      </c>
      <c r="Y63" s="108">
        <f t="shared" si="67"/>
        <v>15</v>
      </c>
      <c r="AA63" s="115">
        <f t="shared" si="68"/>
        <v>11</v>
      </c>
      <c r="AB63" s="116">
        <f t="shared" si="69"/>
        <v>7</v>
      </c>
      <c r="AC63" s="115">
        <f t="shared" si="70"/>
        <v>11</v>
      </c>
      <c r="AD63" s="116">
        <f t="shared" si="71"/>
        <v>5</v>
      </c>
      <c r="AE63" s="115">
        <f t="shared" si="72"/>
        <v>11</v>
      </c>
      <c r="AF63" s="116">
        <f t="shared" si="73"/>
        <v>6</v>
      </c>
      <c r="AG63" s="115">
        <f t="shared" si="74"/>
        <v>0</v>
      </c>
      <c r="AH63" s="116">
        <f t="shared" si="75"/>
        <v>0</v>
      </c>
      <c r="AI63" s="115">
        <f t="shared" si="76"/>
        <v>0</v>
      </c>
      <c r="AJ63" s="116">
        <f t="shared" si="77"/>
        <v>0</v>
      </c>
      <c r="AL63" s="217">
        <f>IF(OR(ISBLANK(AL53),ISBLANK(AL54)),0,1)</f>
        <v>0</v>
      </c>
      <c r="AM63" s="437">
        <f t="shared" si="78"/>
        <v>0</v>
      </c>
      <c r="AN63" s="225">
        <f t="shared" si="79"/>
        <v>0</v>
      </c>
      <c r="AO63" s="437">
        <f t="shared" si="80"/>
        <v>0</v>
      </c>
      <c r="AP63" s="225">
        <f t="shared" si="81"/>
        <v>0</v>
      </c>
      <c r="AQ63" s="437">
        <f t="shared" si="82"/>
        <v>0</v>
      </c>
      <c r="AR63" s="225">
        <f t="shared" si="83"/>
        <v>0</v>
      </c>
    </row>
    <row r="64" spans="1:44" ht="16.5" outlineLevel="1" thickBot="1">
      <c r="A64" s="77"/>
      <c r="B64" s="362" t="s">
        <v>80</v>
      </c>
      <c r="C64" s="182"/>
      <c r="D64" s="119" t="str">
        <f>IF(D55&gt;"",D55,"")</f>
        <v>Portfors Kai</v>
      </c>
      <c r="E64" s="120" t="str">
        <f>IF(D56&gt;"",D56,"")</f>
        <v>Rautell Jarkko</v>
      </c>
      <c r="F64" s="121"/>
      <c r="G64" s="122"/>
      <c r="H64" s="470">
        <v>5</v>
      </c>
      <c r="I64" s="471"/>
      <c r="J64" s="470">
        <v>6</v>
      </c>
      <c r="K64" s="471"/>
      <c r="L64" s="470">
        <v>7</v>
      </c>
      <c r="M64" s="471"/>
      <c r="N64" s="470"/>
      <c r="O64" s="471"/>
      <c r="P64" s="470"/>
      <c r="Q64" s="471"/>
      <c r="R64" s="123">
        <f t="shared" si="63"/>
        <v>3</v>
      </c>
      <c r="S64" s="124">
        <f t="shared" si="64"/>
        <v>0</v>
      </c>
      <c r="T64" s="125"/>
      <c r="U64" s="126"/>
      <c r="W64" s="106">
        <f t="shared" si="65"/>
        <v>33</v>
      </c>
      <c r="X64" s="107">
        <f t="shared" si="66"/>
        <v>18</v>
      </c>
      <c r="Y64" s="108">
        <f t="shared" si="67"/>
        <v>15</v>
      </c>
      <c r="AA64" s="127">
        <f t="shared" si="68"/>
        <v>11</v>
      </c>
      <c r="AB64" s="128">
        <f t="shared" si="69"/>
        <v>5</v>
      </c>
      <c r="AC64" s="127">
        <f t="shared" si="70"/>
        <v>11</v>
      </c>
      <c r="AD64" s="128">
        <f t="shared" si="71"/>
        <v>6</v>
      </c>
      <c r="AE64" s="127">
        <f t="shared" si="72"/>
        <v>11</v>
      </c>
      <c r="AF64" s="128">
        <f t="shared" si="73"/>
        <v>7</v>
      </c>
      <c r="AG64" s="127">
        <f t="shared" si="74"/>
        <v>0</v>
      </c>
      <c r="AH64" s="128">
        <f t="shared" si="75"/>
        <v>0</v>
      </c>
      <c r="AI64" s="127">
        <f t="shared" si="76"/>
        <v>0</v>
      </c>
      <c r="AJ64" s="128">
        <f t="shared" si="77"/>
        <v>0</v>
      </c>
      <c r="AL64" s="435">
        <f>IF(OR(ISBLANK(AL55),ISBLANK(AL56)),0,1)</f>
        <v>0</v>
      </c>
      <c r="AM64" s="438">
        <f t="shared" si="78"/>
        <v>0</v>
      </c>
      <c r="AN64" s="277">
        <f t="shared" si="79"/>
        <v>0</v>
      </c>
      <c r="AO64" s="438">
        <f t="shared" si="80"/>
        <v>0</v>
      </c>
      <c r="AP64" s="277">
        <f t="shared" si="81"/>
        <v>0</v>
      </c>
      <c r="AQ64" s="438">
        <f t="shared" si="82"/>
        <v>0</v>
      </c>
      <c r="AR64" s="277">
        <f t="shared" si="83"/>
        <v>0</v>
      </c>
    </row>
    <row r="65" ht="16.5" thickBot="1" thickTop="1"/>
    <row r="66" spans="2:21" ht="16.5" thickTop="1">
      <c r="B66" s="1"/>
      <c r="C66" s="179"/>
      <c r="D66" s="2" t="s">
        <v>126</v>
      </c>
      <c r="E66" s="3"/>
      <c r="F66" s="3"/>
      <c r="G66" s="3"/>
      <c r="H66" s="4"/>
      <c r="I66" s="3"/>
      <c r="J66" s="5" t="s">
        <v>0</v>
      </c>
      <c r="K66" s="6"/>
      <c r="L66" s="492" t="s">
        <v>36</v>
      </c>
      <c r="M66" s="493"/>
      <c r="N66" s="493"/>
      <c r="O66" s="494"/>
      <c r="P66" s="495" t="s">
        <v>2</v>
      </c>
      <c r="Q66" s="496"/>
      <c r="R66" s="496"/>
      <c r="S66" s="497">
        <v>5</v>
      </c>
      <c r="T66" s="498"/>
      <c r="U66" s="499"/>
    </row>
    <row r="67" spans="2:46" ht="16.5" thickBot="1">
      <c r="B67" s="7"/>
      <c r="C67" s="180"/>
      <c r="D67" s="8" t="s">
        <v>3</v>
      </c>
      <c r="E67" s="9" t="s">
        <v>4</v>
      </c>
      <c r="F67" s="500">
        <v>5</v>
      </c>
      <c r="G67" s="501"/>
      <c r="H67" s="502"/>
      <c r="I67" s="503" t="s">
        <v>5</v>
      </c>
      <c r="J67" s="504"/>
      <c r="K67" s="504"/>
      <c r="L67" s="505">
        <v>41342</v>
      </c>
      <c r="M67" s="505"/>
      <c r="N67" s="505"/>
      <c r="O67" s="506"/>
      <c r="P67" s="10" t="s">
        <v>6</v>
      </c>
      <c r="Q67" s="194"/>
      <c r="R67" s="194"/>
      <c r="S67" s="507">
        <v>0.6875</v>
      </c>
      <c r="T67" s="508"/>
      <c r="U67" s="509"/>
      <c r="AM67" s="510" t="s">
        <v>389</v>
      </c>
      <c r="AN67" s="511"/>
      <c r="AO67" s="396"/>
      <c r="AP67" s="396"/>
      <c r="AQ67" s="396"/>
      <c r="AR67" s="396"/>
      <c r="AS67" s="413" t="s">
        <v>390</v>
      </c>
      <c r="AT67" s="413" t="s">
        <v>391</v>
      </c>
    </row>
    <row r="68" spans="2:46" ht="16.5" thickTop="1">
      <c r="B68" s="12"/>
      <c r="C68" s="184" t="s">
        <v>145</v>
      </c>
      <c r="D68" s="13" t="s">
        <v>7</v>
      </c>
      <c r="E68" s="14" t="s">
        <v>8</v>
      </c>
      <c r="F68" s="488" t="s">
        <v>9</v>
      </c>
      <c r="G68" s="489"/>
      <c r="H68" s="488" t="s">
        <v>10</v>
      </c>
      <c r="I68" s="489"/>
      <c r="J68" s="488" t="s">
        <v>11</v>
      </c>
      <c r="K68" s="489"/>
      <c r="L68" s="488" t="s">
        <v>12</v>
      </c>
      <c r="M68" s="489"/>
      <c r="N68" s="488"/>
      <c r="O68" s="489"/>
      <c r="P68" s="15" t="s">
        <v>13</v>
      </c>
      <c r="Q68" s="16" t="s">
        <v>14</v>
      </c>
      <c r="R68" s="17" t="s">
        <v>15</v>
      </c>
      <c r="S68" s="18"/>
      <c r="T68" s="490" t="s">
        <v>16</v>
      </c>
      <c r="U68" s="491"/>
      <c r="W68" s="78" t="s">
        <v>64</v>
      </c>
      <c r="X68" s="79"/>
      <c r="Y68" s="80" t="s">
        <v>65</v>
      </c>
      <c r="AL68" s="414" t="s">
        <v>392</v>
      </c>
      <c r="AM68" s="415" t="s">
        <v>393</v>
      </c>
      <c r="AN68" s="415" t="s">
        <v>394</v>
      </c>
      <c r="AO68" s="416" t="s">
        <v>395</v>
      </c>
      <c r="AP68" s="418" t="s">
        <v>396</v>
      </c>
      <c r="AQ68" s="417" t="s">
        <v>397</v>
      </c>
      <c r="AR68" s="418" t="s">
        <v>398</v>
      </c>
      <c r="AS68" s="414" t="s">
        <v>399</v>
      </c>
      <c r="AT68" s="419" t="s">
        <v>400</v>
      </c>
    </row>
    <row r="69" spans="2:46" ht="15">
      <c r="B69" s="19" t="s">
        <v>9</v>
      </c>
      <c r="C69" s="185">
        <v>1772</v>
      </c>
      <c r="D69" s="20" t="s">
        <v>344</v>
      </c>
      <c r="E69" s="21" t="s">
        <v>24</v>
      </c>
      <c r="F69" s="22"/>
      <c r="G69" s="23"/>
      <c r="H69" s="24">
        <f>+R79</f>
        <v>3</v>
      </c>
      <c r="I69" s="25">
        <f>+S79</f>
        <v>0</v>
      </c>
      <c r="J69" s="24">
        <f>R75</f>
        <v>3</v>
      </c>
      <c r="K69" s="25">
        <f>S75</f>
        <v>0</v>
      </c>
      <c r="L69" s="24">
        <f>R77</f>
        <v>3</v>
      </c>
      <c r="M69" s="25">
        <f>S77</f>
        <v>0</v>
      </c>
      <c r="N69" s="24"/>
      <c r="O69" s="25"/>
      <c r="P69" s="26">
        <f>IF(SUM(F69:O69)=0,"",COUNTIF(G69:G72,"3"))</f>
        <v>3</v>
      </c>
      <c r="Q69" s="27">
        <f>IF(SUM(G69:P69)=0,"",COUNTIF(F69:F72,"3"))</f>
        <v>0</v>
      </c>
      <c r="R69" s="28">
        <f>IF(SUM(F69:O69)=0,"",SUM(G69:G72))</f>
        <v>9</v>
      </c>
      <c r="S69" s="29">
        <f>IF(SUM(F69:O69)=0,"",SUM(F69:F72))</f>
        <v>0</v>
      </c>
      <c r="T69" s="555">
        <v>1</v>
      </c>
      <c r="U69" s="556"/>
      <c r="W69" s="81">
        <f>+W75+W77+W79</f>
        <v>99</v>
      </c>
      <c r="X69" s="82">
        <f>+X75+X77+X79</f>
        <v>54</v>
      </c>
      <c r="Y69" s="83">
        <f>+W69-X69</f>
        <v>45</v>
      </c>
      <c r="AL69" s="431"/>
      <c r="AM69" s="47">
        <f aca="true" t="shared" si="84" ref="AM69:AR69">AM75+AM77+AM79</f>
        <v>0</v>
      </c>
      <c r="AN69" s="47">
        <f t="shared" si="84"/>
        <v>0</v>
      </c>
      <c r="AO69" s="420">
        <f t="shared" si="84"/>
        <v>0</v>
      </c>
      <c r="AP69" s="422">
        <f t="shared" si="84"/>
        <v>0</v>
      </c>
      <c r="AQ69" s="421">
        <f t="shared" si="84"/>
        <v>0</v>
      </c>
      <c r="AR69" s="422">
        <f t="shared" si="84"/>
        <v>0</v>
      </c>
      <c r="AS69" s="423" t="e">
        <f>AO69/AP69</f>
        <v>#DIV/0!</v>
      </c>
      <c r="AT69" s="424" t="e">
        <f>AQ69/AR69</f>
        <v>#DIV/0!</v>
      </c>
    </row>
    <row r="70" spans="2:46" ht="15">
      <c r="B70" s="30" t="s">
        <v>10</v>
      </c>
      <c r="C70" s="185">
        <v>1462</v>
      </c>
      <c r="D70" s="20" t="s">
        <v>345</v>
      </c>
      <c r="E70" s="31" t="s">
        <v>32</v>
      </c>
      <c r="F70" s="32">
        <f>+S79</f>
        <v>0</v>
      </c>
      <c r="G70" s="33">
        <f>+R79</f>
        <v>3</v>
      </c>
      <c r="H70" s="34"/>
      <c r="I70" s="35"/>
      <c r="J70" s="32">
        <f>R78</f>
        <v>3</v>
      </c>
      <c r="K70" s="33">
        <f>S78</f>
        <v>1</v>
      </c>
      <c r="L70" s="32">
        <f>R76</f>
        <v>3</v>
      </c>
      <c r="M70" s="33">
        <f>S76</f>
        <v>0</v>
      </c>
      <c r="N70" s="32"/>
      <c r="O70" s="33"/>
      <c r="P70" s="26">
        <f>IF(SUM(F70:O70)=0,"",COUNTIF(I69:I72,"3"))</f>
        <v>2</v>
      </c>
      <c r="Q70" s="27">
        <f>IF(SUM(G70:P70)=0,"",COUNTIF(H69:H72,"3"))</f>
        <v>1</v>
      </c>
      <c r="R70" s="28">
        <f>IF(SUM(F70:O70)=0,"",SUM(I69:I72))</f>
        <v>6</v>
      </c>
      <c r="S70" s="29">
        <f>IF(SUM(F70:O70)=0,"",SUM(H69:H72))</f>
        <v>4</v>
      </c>
      <c r="T70" s="555">
        <v>2</v>
      </c>
      <c r="U70" s="556"/>
      <c r="W70" s="81">
        <f>+W76+W78+X79</f>
        <v>96</v>
      </c>
      <c r="X70" s="82">
        <f>+X76+X78+W79</f>
        <v>92</v>
      </c>
      <c r="Y70" s="83">
        <f>+W70-X70</f>
        <v>4</v>
      </c>
      <c r="AL70" s="432"/>
      <c r="AM70" s="47">
        <f>AM76+AM78+AN79</f>
        <v>0</v>
      </c>
      <c r="AN70" s="47">
        <f>AN76+AN78+AM79</f>
        <v>0</v>
      </c>
      <c r="AO70" s="420">
        <f>AO76+AO78+AP79</f>
        <v>0</v>
      </c>
      <c r="AP70" s="422">
        <f>AP76+AP78+AO79</f>
        <v>0</v>
      </c>
      <c r="AQ70" s="421">
        <f>AQ76+AQ78+AR79</f>
        <v>0</v>
      </c>
      <c r="AR70" s="422">
        <f>AR76+AR78+AQ79</f>
        <v>0</v>
      </c>
      <c r="AS70" s="423" t="e">
        <f>AO70/AP70</f>
        <v>#DIV/0!</v>
      </c>
      <c r="AT70" s="424" t="e">
        <f>AQ70/AR70</f>
        <v>#DIV/0!</v>
      </c>
    </row>
    <row r="71" spans="2:46" ht="15">
      <c r="B71" s="30" t="s">
        <v>11</v>
      </c>
      <c r="C71" s="185">
        <v>1398</v>
      </c>
      <c r="D71" s="20" t="s">
        <v>329</v>
      </c>
      <c r="E71" s="31" t="s">
        <v>25</v>
      </c>
      <c r="F71" s="32">
        <f>+S75</f>
        <v>0</v>
      </c>
      <c r="G71" s="33">
        <f>+R75</f>
        <v>3</v>
      </c>
      <c r="H71" s="32">
        <f>S78</f>
        <v>1</v>
      </c>
      <c r="I71" s="33">
        <f>R78</f>
        <v>3</v>
      </c>
      <c r="J71" s="34"/>
      <c r="K71" s="35"/>
      <c r="L71" s="32">
        <f>R80</f>
        <v>3</v>
      </c>
      <c r="M71" s="33">
        <f>S80</f>
        <v>2</v>
      </c>
      <c r="N71" s="32"/>
      <c r="O71" s="33"/>
      <c r="P71" s="26">
        <f>IF(SUM(F71:O71)=0,"",COUNTIF(K69:K72,"3"))</f>
        <v>1</v>
      </c>
      <c r="Q71" s="27">
        <f>IF(SUM(G71:P71)=0,"",COUNTIF(J69:J72,"3"))</f>
        <v>2</v>
      </c>
      <c r="R71" s="28">
        <f>IF(SUM(F71:O71)=0,"",SUM(K69:K72))</f>
        <v>4</v>
      </c>
      <c r="S71" s="29">
        <f>IF(SUM(F71:O71)=0,"",SUM(J69:J72))</f>
        <v>8</v>
      </c>
      <c r="T71" s="555">
        <v>3</v>
      </c>
      <c r="U71" s="556"/>
      <c r="W71" s="81">
        <f>+X75+X78+W80</f>
        <v>100</v>
      </c>
      <c r="X71" s="82">
        <f>+W75+W78+X80</f>
        <v>107</v>
      </c>
      <c r="Y71" s="83">
        <f>+W71-X71</f>
        <v>-7</v>
      </c>
      <c r="AL71" s="432"/>
      <c r="AM71" s="47">
        <f>AN75+AN78+AM80</f>
        <v>0</v>
      </c>
      <c r="AN71" s="47">
        <f>AM75+AM78+AN80</f>
        <v>0</v>
      </c>
      <c r="AO71" s="420">
        <f>AP75+AP78+AO80</f>
        <v>0</v>
      </c>
      <c r="AP71" s="422">
        <f>AO75+AO78+AP80</f>
        <v>0</v>
      </c>
      <c r="AQ71" s="421">
        <f>AR75+AR78+AQ80</f>
        <v>0</v>
      </c>
      <c r="AR71" s="422">
        <f>AQ75+AQ78+AR80</f>
        <v>0</v>
      </c>
      <c r="AS71" s="423" t="e">
        <f>AO71/AP71</f>
        <v>#DIV/0!</v>
      </c>
      <c r="AT71" s="424" t="e">
        <f>AQ71/AR71</f>
        <v>#DIV/0!</v>
      </c>
    </row>
    <row r="72" spans="2:46" ht="15.75" thickBot="1">
      <c r="B72" s="36" t="s">
        <v>12</v>
      </c>
      <c r="C72" s="186">
        <v>1198</v>
      </c>
      <c r="D72" s="37" t="s">
        <v>330</v>
      </c>
      <c r="E72" s="38" t="s">
        <v>27</v>
      </c>
      <c r="F72" s="39">
        <f>S77</f>
        <v>0</v>
      </c>
      <c r="G72" s="40">
        <f>R77</f>
        <v>3</v>
      </c>
      <c r="H72" s="39">
        <f>S76</f>
        <v>0</v>
      </c>
      <c r="I72" s="40">
        <f>R76</f>
        <v>3</v>
      </c>
      <c r="J72" s="39">
        <f>S80</f>
        <v>2</v>
      </c>
      <c r="K72" s="40">
        <f>R80</f>
        <v>3</v>
      </c>
      <c r="L72" s="41"/>
      <c r="M72" s="42"/>
      <c r="N72" s="39"/>
      <c r="O72" s="40"/>
      <c r="P72" s="43">
        <f>IF(SUM(F72:O72)=0,"",COUNTIF(M69:M72,"3"))</f>
        <v>0</v>
      </c>
      <c r="Q72" s="44">
        <f>IF(SUM(G72:P72)=0,"",COUNTIF(L69:L72,"3"))</f>
        <v>3</v>
      </c>
      <c r="R72" s="45">
        <f>IF(SUM(F72:O73)=0,"",SUM(M69:M72))</f>
        <v>2</v>
      </c>
      <c r="S72" s="46">
        <f>IF(SUM(F72:O72)=0,"",SUM(L69:L72))</f>
        <v>9</v>
      </c>
      <c r="T72" s="557">
        <v>4</v>
      </c>
      <c r="U72" s="558"/>
      <c r="W72" s="81">
        <f>+X76+X77+X80</f>
        <v>77</v>
      </c>
      <c r="X72" s="82">
        <f>+W76+W77+W80</f>
        <v>119</v>
      </c>
      <c r="Y72" s="83">
        <f>+W72-X72</f>
        <v>-42</v>
      </c>
      <c r="AL72" s="433"/>
      <c r="AM72" s="425">
        <f>AN76+AN77+AN80</f>
        <v>0</v>
      </c>
      <c r="AN72" s="425">
        <f>AM76+AM77+AM80</f>
        <v>0</v>
      </c>
      <c r="AO72" s="426">
        <f>AP76+AP77+AP80</f>
        <v>0</v>
      </c>
      <c r="AP72" s="428">
        <f>AO76+AO77+AO80</f>
        <v>0</v>
      </c>
      <c r="AQ72" s="427">
        <f>AR76+AR77+AR80</f>
        <v>0</v>
      </c>
      <c r="AR72" s="428">
        <f>AQ76+AQ77+AQ80</f>
        <v>0</v>
      </c>
      <c r="AS72" s="429" t="e">
        <f>AO72/AP72</f>
        <v>#DIV/0!</v>
      </c>
      <c r="AT72" s="430" t="e">
        <f>AQ72/AR72</f>
        <v>#DIV/0!</v>
      </c>
    </row>
    <row r="73" spans="1:26" ht="16.5" outlineLevel="1" thickTop="1">
      <c r="A73" s="77"/>
      <c r="B73" s="84"/>
      <c r="C73" s="132"/>
      <c r="D73" s="85" t="s">
        <v>66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7"/>
      <c r="U73" s="88"/>
      <c r="W73" s="89"/>
      <c r="X73" s="90" t="s">
        <v>67</v>
      </c>
      <c r="Y73" s="91">
        <f>SUM(Y69:Y72)</f>
        <v>0</v>
      </c>
      <c r="Z73" s="90" t="str">
        <f>IF(Y73=0,"OK","Virhe")</f>
        <v>OK</v>
      </c>
    </row>
    <row r="74" spans="1:25" ht="16.5" outlineLevel="1" thickBot="1">
      <c r="A74" s="77"/>
      <c r="B74" s="92"/>
      <c r="C74" s="359"/>
      <c r="D74" s="93" t="s">
        <v>68</v>
      </c>
      <c r="E74" s="94"/>
      <c r="F74" s="94"/>
      <c r="G74" s="95"/>
      <c r="H74" s="483" t="s">
        <v>69</v>
      </c>
      <c r="I74" s="484"/>
      <c r="J74" s="485" t="s">
        <v>70</v>
      </c>
      <c r="K74" s="484"/>
      <c r="L74" s="485" t="s">
        <v>71</v>
      </c>
      <c r="M74" s="484"/>
      <c r="N74" s="485" t="s">
        <v>72</v>
      </c>
      <c r="O74" s="484"/>
      <c r="P74" s="485" t="s">
        <v>73</v>
      </c>
      <c r="Q74" s="484"/>
      <c r="R74" s="486" t="s">
        <v>74</v>
      </c>
      <c r="S74" s="487"/>
      <c r="U74" s="96"/>
      <c r="W74" s="97" t="s">
        <v>64</v>
      </c>
      <c r="X74" s="98"/>
      <c r="Y74" s="80" t="s">
        <v>65</v>
      </c>
    </row>
    <row r="75" spans="1:44" ht="15.75" outlineLevel="1">
      <c r="A75" s="77"/>
      <c r="B75" s="360" t="s">
        <v>75</v>
      </c>
      <c r="C75" s="181"/>
      <c r="D75" s="99" t="str">
        <f>IF(D69&gt;"",D69,"")</f>
        <v>Kähtävä Konsta</v>
      </c>
      <c r="E75" s="100" t="str">
        <f>IF(D71&gt;"",D71,"")</f>
        <v>Järvinen Jesse</v>
      </c>
      <c r="F75" s="86"/>
      <c r="G75" s="101"/>
      <c r="H75" s="476">
        <v>9</v>
      </c>
      <c r="I75" s="477"/>
      <c r="J75" s="474">
        <v>2</v>
      </c>
      <c r="K75" s="475"/>
      <c r="L75" s="474">
        <v>8</v>
      </c>
      <c r="M75" s="475"/>
      <c r="N75" s="474"/>
      <c r="O75" s="475"/>
      <c r="P75" s="478"/>
      <c r="Q75" s="475"/>
      <c r="R75" s="102">
        <f aca="true" t="shared" si="85" ref="R75:R80">IF(COUNT(H75:P75)=0,"",COUNTIF(H75:P75,"&gt;=0"))</f>
        <v>3</v>
      </c>
      <c r="S75" s="103">
        <f aca="true" t="shared" si="86" ref="S75:S80">IF(COUNT(H75:P75)=0,"",(IF(LEFT(H75,1)="-",1,0)+IF(LEFT(J75,1)="-",1,0)+IF(LEFT(L75,1)="-",1,0)+IF(LEFT(N75,1)="-",1,0)+IF(LEFT(P75,1)="-",1,0)))</f>
        <v>0</v>
      </c>
      <c r="T75" s="104"/>
      <c r="U75" s="105"/>
      <c r="W75" s="106">
        <f aca="true" t="shared" si="87" ref="W75:W80">+AA75+AC75+AE75+AG75+AI75</f>
        <v>33</v>
      </c>
      <c r="X75" s="107">
        <f aca="true" t="shared" si="88" ref="X75:X80">+AB75+AD75+AF75+AH75+AJ75</f>
        <v>19</v>
      </c>
      <c r="Y75" s="108">
        <f aca="true" t="shared" si="89" ref="Y75:Y80">+W75-X75</f>
        <v>14</v>
      </c>
      <c r="AA75" s="109">
        <f aca="true" t="shared" si="90" ref="AA75:AA80">IF(H75="",0,IF(LEFT(H75,1)="-",ABS(H75),(IF(H75&gt;9,H75+2,11))))</f>
        <v>11</v>
      </c>
      <c r="AB75" s="110">
        <f aca="true" t="shared" si="91" ref="AB75:AB80">IF(H75="",0,IF(LEFT(H75,1)="-",(IF(ABS(H75)&gt;9,(ABS(H75)+2),11)),H75))</f>
        <v>9</v>
      </c>
      <c r="AC75" s="109">
        <f aca="true" t="shared" si="92" ref="AC75:AC80">IF(J75="",0,IF(LEFT(J75,1)="-",ABS(J75),(IF(J75&gt;9,J75+2,11))))</f>
        <v>11</v>
      </c>
      <c r="AD75" s="110">
        <f aca="true" t="shared" si="93" ref="AD75:AD80">IF(J75="",0,IF(LEFT(J75,1)="-",(IF(ABS(J75)&gt;9,(ABS(J75)+2),11)),J75))</f>
        <v>2</v>
      </c>
      <c r="AE75" s="109">
        <f aca="true" t="shared" si="94" ref="AE75:AE80">IF(L75="",0,IF(LEFT(L75,1)="-",ABS(L75),(IF(L75&gt;9,L75+2,11))))</f>
        <v>11</v>
      </c>
      <c r="AF75" s="110">
        <f aca="true" t="shared" si="95" ref="AF75:AF80">IF(L75="",0,IF(LEFT(L75,1)="-",(IF(ABS(L75)&gt;9,(ABS(L75)+2),11)),L75))</f>
        <v>8</v>
      </c>
      <c r="AG75" s="109">
        <f aca="true" t="shared" si="96" ref="AG75:AG80">IF(N75="",0,IF(LEFT(N75,1)="-",ABS(N75),(IF(N75&gt;9,N75+2,11))))</f>
        <v>0</v>
      </c>
      <c r="AH75" s="110">
        <f aca="true" t="shared" si="97" ref="AH75:AH80">IF(N75="",0,IF(LEFT(N75,1)="-",(IF(ABS(N75)&gt;9,(ABS(N75)+2),11)),N75))</f>
        <v>0</v>
      </c>
      <c r="AI75" s="109">
        <f aca="true" t="shared" si="98" ref="AI75:AI80">IF(P75="",0,IF(LEFT(P75,1)="-",ABS(P75),(IF(P75&gt;9,P75+2,11))))</f>
        <v>0</v>
      </c>
      <c r="AJ75" s="110">
        <f aca="true" t="shared" si="99" ref="AJ75:AJ80">IF(P75="",0,IF(LEFT(P75,1)="-",(IF(ABS(P75)&gt;9,(ABS(P75)+2),11)),P75))</f>
        <v>0</v>
      </c>
      <c r="AL75" s="434">
        <f>IF(OR(ISBLANK(AL69),ISBLANK(AL71)),0,1)</f>
        <v>0</v>
      </c>
      <c r="AM75" s="436">
        <f aca="true" t="shared" si="100" ref="AM75:AM80">IF(AO75=3,1,0)</f>
        <v>0</v>
      </c>
      <c r="AN75" s="211">
        <f aca="true" t="shared" si="101" ref="AN75:AN80">IF(AP75=3,1,0)</f>
        <v>0</v>
      </c>
      <c r="AO75" s="436">
        <f aca="true" t="shared" si="102" ref="AO75:AO80">IF($AL75=1,$AL75*R75,0)</f>
        <v>0</v>
      </c>
      <c r="AP75" s="211">
        <f aca="true" t="shared" si="103" ref="AP75:AP80">IF($AL75=1,$AL75*S75,0)</f>
        <v>0</v>
      </c>
      <c r="AQ75" s="436">
        <f aca="true" t="shared" si="104" ref="AQ75:AQ80">$AL75*W75</f>
        <v>0</v>
      </c>
      <c r="AR75" s="211">
        <f aca="true" t="shared" si="105" ref="AR75:AR80">$AL75*X75</f>
        <v>0</v>
      </c>
    </row>
    <row r="76" spans="1:44" ht="15.75" outlineLevel="1">
      <c r="A76" s="77"/>
      <c r="B76" s="361" t="s">
        <v>76</v>
      </c>
      <c r="C76" s="181"/>
      <c r="D76" s="99" t="str">
        <f>IF(D70&gt;"",D70,"")</f>
        <v>Leppänen Aku</v>
      </c>
      <c r="E76" s="111" t="str">
        <f>IF(D72&gt;"",D72,"")</f>
        <v>Vartiainen Arttu</v>
      </c>
      <c r="F76" s="112"/>
      <c r="G76" s="101"/>
      <c r="H76" s="467">
        <v>13</v>
      </c>
      <c r="I76" s="468"/>
      <c r="J76" s="467">
        <v>6</v>
      </c>
      <c r="K76" s="468"/>
      <c r="L76" s="467">
        <v>8</v>
      </c>
      <c r="M76" s="468"/>
      <c r="N76" s="467"/>
      <c r="O76" s="468"/>
      <c r="P76" s="467"/>
      <c r="Q76" s="468"/>
      <c r="R76" s="102">
        <f t="shared" si="85"/>
        <v>3</v>
      </c>
      <c r="S76" s="103">
        <f t="shared" si="86"/>
        <v>0</v>
      </c>
      <c r="T76" s="113"/>
      <c r="U76" s="114"/>
      <c r="W76" s="106">
        <f t="shared" si="87"/>
        <v>37</v>
      </c>
      <c r="X76" s="107">
        <f t="shared" si="88"/>
        <v>27</v>
      </c>
      <c r="Y76" s="108">
        <f t="shared" si="89"/>
        <v>10</v>
      </c>
      <c r="AA76" s="115">
        <f t="shared" si="90"/>
        <v>15</v>
      </c>
      <c r="AB76" s="116">
        <f t="shared" si="91"/>
        <v>13</v>
      </c>
      <c r="AC76" s="115">
        <f t="shared" si="92"/>
        <v>11</v>
      </c>
      <c r="AD76" s="116">
        <f t="shared" si="93"/>
        <v>6</v>
      </c>
      <c r="AE76" s="115">
        <f t="shared" si="94"/>
        <v>11</v>
      </c>
      <c r="AF76" s="116">
        <f t="shared" si="95"/>
        <v>8</v>
      </c>
      <c r="AG76" s="115">
        <f t="shared" si="96"/>
        <v>0</v>
      </c>
      <c r="AH76" s="116">
        <f t="shared" si="97"/>
        <v>0</v>
      </c>
      <c r="AI76" s="115">
        <f t="shared" si="98"/>
        <v>0</v>
      </c>
      <c r="AJ76" s="116">
        <f t="shared" si="99"/>
        <v>0</v>
      </c>
      <c r="AL76" s="217">
        <f>IF(OR(ISBLANK(AL70),ISBLANK(AL72)),0,1)</f>
        <v>0</v>
      </c>
      <c r="AM76" s="437">
        <f t="shared" si="100"/>
        <v>0</v>
      </c>
      <c r="AN76" s="225">
        <f t="shared" si="101"/>
        <v>0</v>
      </c>
      <c r="AO76" s="437">
        <f t="shared" si="102"/>
        <v>0</v>
      </c>
      <c r="AP76" s="225">
        <f t="shared" si="103"/>
        <v>0</v>
      </c>
      <c r="AQ76" s="437">
        <f t="shared" si="104"/>
        <v>0</v>
      </c>
      <c r="AR76" s="225">
        <f t="shared" si="105"/>
        <v>0</v>
      </c>
    </row>
    <row r="77" spans="1:44" ht="16.5" outlineLevel="1" thickBot="1">
      <c r="A77" s="77"/>
      <c r="B77" s="361" t="s">
        <v>77</v>
      </c>
      <c r="C77" s="181"/>
      <c r="D77" s="117" t="str">
        <f>IF(D69&gt;"",D69,"")</f>
        <v>Kähtävä Konsta</v>
      </c>
      <c r="E77" s="118" t="str">
        <f>IF(D72&gt;"",D72,"")</f>
        <v>Vartiainen Arttu</v>
      </c>
      <c r="F77" s="94"/>
      <c r="G77" s="95"/>
      <c r="H77" s="472">
        <v>4</v>
      </c>
      <c r="I77" s="473"/>
      <c r="J77" s="472">
        <v>3</v>
      </c>
      <c r="K77" s="473"/>
      <c r="L77" s="472">
        <v>6</v>
      </c>
      <c r="M77" s="473"/>
      <c r="N77" s="472"/>
      <c r="O77" s="473"/>
      <c r="P77" s="472"/>
      <c r="Q77" s="473"/>
      <c r="R77" s="102">
        <f t="shared" si="85"/>
        <v>3</v>
      </c>
      <c r="S77" s="103">
        <f t="shared" si="86"/>
        <v>0</v>
      </c>
      <c r="T77" s="113"/>
      <c r="U77" s="114"/>
      <c r="W77" s="106">
        <f t="shared" si="87"/>
        <v>33</v>
      </c>
      <c r="X77" s="107">
        <f t="shared" si="88"/>
        <v>13</v>
      </c>
      <c r="Y77" s="108">
        <f t="shared" si="89"/>
        <v>20</v>
      </c>
      <c r="AA77" s="115">
        <f t="shared" si="90"/>
        <v>11</v>
      </c>
      <c r="AB77" s="116">
        <f t="shared" si="91"/>
        <v>4</v>
      </c>
      <c r="AC77" s="115">
        <f t="shared" si="92"/>
        <v>11</v>
      </c>
      <c r="AD77" s="116">
        <f t="shared" si="93"/>
        <v>3</v>
      </c>
      <c r="AE77" s="115">
        <f t="shared" si="94"/>
        <v>11</v>
      </c>
      <c r="AF77" s="116">
        <f t="shared" si="95"/>
        <v>6</v>
      </c>
      <c r="AG77" s="115">
        <f t="shared" si="96"/>
        <v>0</v>
      </c>
      <c r="AH77" s="116">
        <f t="shared" si="97"/>
        <v>0</v>
      </c>
      <c r="AI77" s="115">
        <f t="shared" si="98"/>
        <v>0</v>
      </c>
      <c r="AJ77" s="116">
        <f t="shared" si="99"/>
        <v>0</v>
      </c>
      <c r="AL77" s="217">
        <f>IF(OR(ISBLANK(AL69),ISBLANK(AL72)),0,1)</f>
        <v>0</v>
      </c>
      <c r="AM77" s="437">
        <f t="shared" si="100"/>
        <v>0</v>
      </c>
      <c r="AN77" s="225">
        <f t="shared" si="101"/>
        <v>0</v>
      </c>
      <c r="AO77" s="437">
        <f t="shared" si="102"/>
        <v>0</v>
      </c>
      <c r="AP77" s="225">
        <f t="shared" si="103"/>
        <v>0</v>
      </c>
      <c r="AQ77" s="437">
        <f t="shared" si="104"/>
        <v>0</v>
      </c>
      <c r="AR77" s="225">
        <f t="shared" si="105"/>
        <v>0</v>
      </c>
    </row>
    <row r="78" spans="1:44" ht="15.75" outlineLevel="1">
      <c r="A78" s="77"/>
      <c r="B78" s="361" t="s">
        <v>78</v>
      </c>
      <c r="C78" s="181"/>
      <c r="D78" s="99" t="str">
        <f>IF(D70&gt;"",D70,"")</f>
        <v>Leppänen Aku</v>
      </c>
      <c r="E78" s="111" t="str">
        <f>IF(D71&gt;"",D71,"")</f>
        <v>Järvinen Jesse</v>
      </c>
      <c r="F78" s="86"/>
      <c r="G78" s="101"/>
      <c r="H78" s="474">
        <v>4</v>
      </c>
      <c r="I78" s="475"/>
      <c r="J78" s="474">
        <v>9</v>
      </c>
      <c r="K78" s="475"/>
      <c r="L78" s="474">
        <v>-4</v>
      </c>
      <c r="M78" s="475"/>
      <c r="N78" s="474">
        <v>8</v>
      </c>
      <c r="O78" s="475"/>
      <c r="P78" s="474"/>
      <c r="Q78" s="475"/>
      <c r="R78" s="102">
        <f t="shared" si="85"/>
        <v>3</v>
      </c>
      <c r="S78" s="103">
        <f t="shared" si="86"/>
        <v>1</v>
      </c>
      <c r="T78" s="113"/>
      <c r="U78" s="114"/>
      <c r="W78" s="106">
        <f t="shared" si="87"/>
        <v>37</v>
      </c>
      <c r="X78" s="107">
        <f t="shared" si="88"/>
        <v>32</v>
      </c>
      <c r="Y78" s="108">
        <f t="shared" si="89"/>
        <v>5</v>
      </c>
      <c r="AA78" s="115">
        <f t="shared" si="90"/>
        <v>11</v>
      </c>
      <c r="AB78" s="116">
        <f t="shared" si="91"/>
        <v>4</v>
      </c>
      <c r="AC78" s="115">
        <f t="shared" si="92"/>
        <v>11</v>
      </c>
      <c r="AD78" s="116">
        <f t="shared" si="93"/>
        <v>9</v>
      </c>
      <c r="AE78" s="115">
        <f t="shared" si="94"/>
        <v>4</v>
      </c>
      <c r="AF78" s="116">
        <f t="shared" si="95"/>
        <v>11</v>
      </c>
      <c r="AG78" s="115">
        <f t="shared" si="96"/>
        <v>11</v>
      </c>
      <c r="AH78" s="116">
        <f t="shared" si="97"/>
        <v>8</v>
      </c>
      <c r="AI78" s="115">
        <f t="shared" si="98"/>
        <v>0</v>
      </c>
      <c r="AJ78" s="116">
        <f t="shared" si="99"/>
        <v>0</v>
      </c>
      <c r="AL78" s="217">
        <f>IF(OR(ISBLANK(AL70),ISBLANK(AL71)),0,1)</f>
        <v>0</v>
      </c>
      <c r="AM78" s="437">
        <f t="shared" si="100"/>
        <v>0</v>
      </c>
      <c r="AN78" s="225">
        <f t="shared" si="101"/>
        <v>0</v>
      </c>
      <c r="AO78" s="437">
        <f t="shared" si="102"/>
        <v>0</v>
      </c>
      <c r="AP78" s="225">
        <f t="shared" si="103"/>
        <v>0</v>
      </c>
      <c r="AQ78" s="437">
        <f t="shared" si="104"/>
        <v>0</v>
      </c>
      <c r="AR78" s="225">
        <f t="shared" si="105"/>
        <v>0</v>
      </c>
    </row>
    <row r="79" spans="1:44" ht="15.75" outlineLevel="1">
      <c r="A79" s="77"/>
      <c r="B79" s="361" t="s">
        <v>79</v>
      </c>
      <c r="C79" s="181"/>
      <c r="D79" s="99" t="str">
        <f>IF(D69&gt;"",D69,"")</f>
        <v>Kähtävä Konsta</v>
      </c>
      <c r="E79" s="111" t="str">
        <f>IF(D70&gt;"",D70,"")</f>
        <v>Leppänen Aku</v>
      </c>
      <c r="F79" s="112"/>
      <c r="G79" s="101"/>
      <c r="H79" s="467">
        <v>9</v>
      </c>
      <c r="I79" s="468"/>
      <c r="J79" s="467">
        <v>6</v>
      </c>
      <c r="K79" s="468"/>
      <c r="L79" s="469">
        <v>7</v>
      </c>
      <c r="M79" s="468"/>
      <c r="N79" s="467"/>
      <c r="O79" s="468"/>
      <c r="P79" s="467"/>
      <c r="Q79" s="468"/>
      <c r="R79" s="102">
        <f t="shared" si="85"/>
        <v>3</v>
      </c>
      <c r="S79" s="103">
        <f t="shared" si="86"/>
        <v>0</v>
      </c>
      <c r="T79" s="113"/>
      <c r="U79" s="114"/>
      <c r="W79" s="106">
        <f t="shared" si="87"/>
        <v>33</v>
      </c>
      <c r="X79" s="107">
        <f t="shared" si="88"/>
        <v>22</v>
      </c>
      <c r="Y79" s="108">
        <f t="shared" si="89"/>
        <v>11</v>
      </c>
      <c r="AA79" s="115">
        <f t="shared" si="90"/>
        <v>11</v>
      </c>
      <c r="AB79" s="116">
        <f t="shared" si="91"/>
        <v>9</v>
      </c>
      <c r="AC79" s="115">
        <f t="shared" si="92"/>
        <v>11</v>
      </c>
      <c r="AD79" s="116">
        <f t="shared" si="93"/>
        <v>6</v>
      </c>
      <c r="AE79" s="115">
        <f t="shared" si="94"/>
        <v>11</v>
      </c>
      <c r="AF79" s="116">
        <f t="shared" si="95"/>
        <v>7</v>
      </c>
      <c r="AG79" s="115">
        <f t="shared" si="96"/>
        <v>0</v>
      </c>
      <c r="AH79" s="116">
        <f t="shared" si="97"/>
        <v>0</v>
      </c>
      <c r="AI79" s="115">
        <f t="shared" si="98"/>
        <v>0</v>
      </c>
      <c r="AJ79" s="116">
        <f t="shared" si="99"/>
        <v>0</v>
      </c>
      <c r="AL79" s="217">
        <f>IF(OR(ISBLANK(AL69),ISBLANK(AL70)),0,1)</f>
        <v>0</v>
      </c>
      <c r="AM79" s="437">
        <f t="shared" si="100"/>
        <v>0</v>
      </c>
      <c r="AN79" s="225">
        <f t="shared" si="101"/>
        <v>0</v>
      </c>
      <c r="AO79" s="437">
        <f t="shared" si="102"/>
        <v>0</v>
      </c>
      <c r="AP79" s="225">
        <f t="shared" si="103"/>
        <v>0</v>
      </c>
      <c r="AQ79" s="437">
        <f t="shared" si="104"/>
        <v>0</v>
      </c>
      <c r="AR79" s="225">
        <f t="shared" si="105"/>
        <v>0</v>
      </c>
    </row>
    <row r="80" spans="1:44" ht="16.5" outlineLevel="1" thickBot="1">
      <c r="A80" s="77"/>
      <c r="B80" s="362" t="s">
        <v>80</v>
      </c>
      <c r="C80" s="182"/>
      <c r="D80" s="119" t="str">
        <f>IF(D71&gt;"",D71,"")</f>
        <v>Järvinen Jesse</v>
      </c>
      <c r="E80" s="120" t="str">
        <f>IF(D72&gt;"",D72,"")</f>
        <v>Vartiainen Arttu</v>
      </c>
      <c r="F80" s="121"/>
      <c r="G80" s="122"/>
      <c r="H80" s="470">
        <v>-9</v>
      </c>
      <c r="I80" s="471"/>
      <c r="J80" s="470">
        <v>4</v>
      </c>
      <c r="K80" s="471"/>
      <c r="L80" s="470">
        <v>7</v>
      </c>
      <c r="M80" s="471"/>
      <c r="N80" s="470">
        <v>-7</v>
      </c>
      <c r="O80" s="471"/>
      <c r="P80" s="470">
        <v>4</v>
      </c>
      <c r="Q80" s="471"/>
      <c r="R80" s="123">
        <f t="shared" si="85"/>
        <v>3</v>
      </c>
      <c r="S80" s="124">
        <f t="shared" si="86"/>
        <v>2</v>
      </c>
      <c r="T80" s="125"/>
      <c r="U80" s="126"/>
      <c r="W80" s="106">
        <f t="shared" si="87"/>
        <v>49</v>
      </c>
      <c r="X80" s="107">
        <f t="shared" si="88"/>
        <v>37</v>
      </c>
      <c r="Y80" s="108">
        <f t="shared" si="89"/>
        <v>12</v>
      </c>
      <c r="AA80" s="127">
        <f t="shared" si="90"/>
        <v>9</v>
      </c>
      <c r="AB80" s="128">
        <f t="shared" si="91"/>
        <v>11</v>
      </c>
      <c r="AC80" s="127">
        <f t="shared" si="92"/>
        <v>11</v>
      </c>
      <c r="AD80" s="128">
        <f t="shared" si="93"/>
        <v>4</v>
      </c>
      <c r="AE80" s="127">
        <f t="shared" si="94"/>
        <v>11</v>
      </c>
      <c r="AF80" s="128">
        <f t="shared" si="95"/>
        <v>7</v>
      </c>
      <c r="AG80" s="127">
        <f t="shared" si="96"/>
        <v>7</v>
      </c>
      <c r="AH80" s="128">
        <f t="shared" si="97"/>
        <v>11</v>
      </c>
      <c r="AI80" s="127">
        <f t="shared" si="98"/>
        <v>11</v>
      </c>
      <c r="AJ80" s="128">
        <f t="shared" si="99"/>
        <v>4</v>
      </c>
      <c r="AL80" s="435">
        <f>IF(OR(ISBLANK(AL71),ISBLANK(AL72)),0,1)</f>
        <v>0</v>
      </c>
      <c r="AM80" s="438">
        <f t="shared" si="100"/>
        <v>0</v>
      </c>
      <c r="AN80" s="277">
        <f t="shared" si="101"/>
        <v>0</v>
      </c>
      <c r="AO80" s="438">
        <f t="shared" si="102"/>
        <v>0</v>
      </c>
      <c r="AP80" s="277">
        <f t="shared" si="103"/>
        <v>0</v>
      </c>
      <c r="AQ80" s="438">
        <f t="shared" si="104"/>
        <v>0</v>
      </c>
      <c r="AR80" s="277">
        <f t="shared" si="105"/>
        <v>0</v>
      </c>
    </row>
    <row r="81" ht="16.5" thickBot="1" thickTop="1"/>
    <row r="82" spans="2:21" ht="16.5" thickTop="1">
      <c r="B82" s="1"/>
      <c r="C82" s="179"/>
      <c r="D82" s="2" t="s">
        <v>126</v>
      </c>
      <c r="E82" s="3"/>
      <c r="F82" s="3"/>
      <c r="G82" s="3"/>
      <c r="H82" s="4"/>
      <c r="I82" s="3"/>
      <c r="J82" s="5" t="s">
        <v>0</v>
      </c>
      <c r="K82" s="6"/>
      <c r="L82" s="492" t="s">
        <v>36</v>
      </c>
      <c r="M82" s="493"/>
      <c r="N82" s="493"/>
      <c r="O82" s="494"/>
      <c r="P82" s="495" t="s">
        <v>2</v>
      </c>
      <c r="Q82" s="496"/>
      <c r="R82" s="496"/>
      <c r="S82" s="497">
        <v>6</v>
      </c>
      <c r="T82" s="498"/>
      <c r="U82" s="499"/>
    </row>
    <row r="83" spans="2:46" ht="16.5" thickBot="1">
      <c r="B83" s="7"/>
      <c r="C83" s="180"/>
      <c r="D83" s="8" t="s">
        <v>3</v>
      </c>
      <c r="E83" s="9" t="s">
        <v>4</v>
      </c>
      <c r="F83" s="500">
        <v>6</v>
      </c>
      <c r="G83" s="501"/>
      <c r="H83" s="502"/>
      <c r="I83" s="503" t="s">
        <v>5</v>
      </c>
      <c r="J83" s="504"/>
      <c r="K83" s="504"/>
      <c r="L83" s="505">
        <v>41342</v>
      </c>
      <c r="M83" s="505"/>
      <c r="N83" s="505"/>
      <c r="O83" s="506"/>
      <c r="P83" s="10" t="s">
        <v>6</v>
      </c>
      <c r="Q83" s="194"/>
      <c r="R83" s="194"/>
      <c r="S83" s="507">
        <v>0.6875</v>
      </c>
      <c r="T83" s="508"/>
      <c r="U83" s="509"/>
      <c r="AM83" s="510" t="s">
        <v>389</v>
      </c>
      <c r="AN83" s="511"/>
      <c r="AO83" s="396"/>
      <c r="AP83" s="396"/>
      <c r="AQ83" s="396"/>
      <c r="AR83" s="396"/>
      <c r="AS83" s="413" t="s">
        <v>390</v>
      </c>
      <c r="AT83" s="413" t="s">
        <v>391</v>
      </c>
    </row>
    <row r="84" spans="2:46" ht="16.5" thickTop="1">
      <c r="B84" s="12"/>
      <c r="C84" s="184" t="s">
        <v>145</v>
      </c>
      <c r="D84" s="13" t="s">
        <v>7</v>
      </c>
      <c r="E84" s="14" t="s">
        <v>8</v>
      </c>
      <c r="F84" s="488" t="s">
        <v>9</v>
      </c>
      <c r="G84" s="489"/>
      <c r="H84" s="488" t="s">
        <v>10</v>
      </c>
      <c r="I84" s="489"/>
      <c r="J84" s="488" t="s">
        <v>11</v>
      </c>
      <c r="K84" s="489"/>
      <c r="L84" s="488" t="s">
        <v>12</v>
      </c>
      <c r="M84" s="489"/>
      <c r="N84" s="488"/>
      <c r="O84" s="489"/>
      <c r="P84" s="15" t="s">
        <v>13</v>
      </c>
      <c r="Q84" s="16" t="s">
        <v>14</v>
      </c>
      <c r="R84" s="17" t="s">
        <v>15</v>
      </c>
      <c r="S84" s="18"/>
      <c r="T84" s="490" t="s">
        <v>16</v>
      </c>
      <c r="U84" s="491"/>
      <c r="W84" s="78" t="s">
        <v>64</v>
      </c>
      <c r="X84" s="79"/>
      <c r="Y84" s="80" t="s">
        <v>65</v>
      </c>
      <c r="AL84" s="414" t="s">
        <v>392</v>
      </c>
      <c r="AM84" s="415" t="s">
        <v>393</v>
      </c>
      <c r="AN84" s="415" t="s">
        <v>394</v>
      </c>
      <c r="AO84" s="416" t="s">
        <v>395</v>
      </c>
      <c r="AP84" s="418" t="s">
        <v>396</v>
      </c>
      <c r="AQ84" s="417" t="s">
        <v>397</v>
      </c>
      <c r="AR84" s="418" t="s">
        <v>398</v>
      </c>
      <c r="AS84" s="414" t="s">
        <v>399</v>
      </c>
      <c r="AT84" s="419" t="s">
        <v>400</v>
      </c>
    </row>
    <row r="85" spans="2:46" ht="15">
      <c r="B85" s="19" t="s">
        <v>9</v>
      </c>
      <c r="C85" s="185">
        <v>1747</v>
      </c>
      <c r="D85" s="20" t="s">
        <v>335</v>
      </c>
      <c r="E85" s="21" t="s">
        <v>27</v>
      </c>
      <c r="F85" s="22"/>
      <c r="G85" s="23"/>
      <c r="H85" s="24">
        <f>+R95</f>
        <v>3</v>
      </c>
      <c r="I85" s="25">
        <f>+S95</f>
        <v>0</v>
      </c>
      <c r="J85" s="24">
        <f>R91</f>
        <v>3</v>
      </c>
      <c r="K85" s="25">
        <f>S91</f>
        <v>0</v>
      </c>
      <c r="L85" s="24">
        <f>R93</f>
        <v>3</v>
      </c>
      <c r="M85" s="25">
        <f>S93</f>
        <v>0</v>
      </c>
      <c r="N85" s="24"/>
      <c r="O85" s="25"/>
      <c r="P85" s="26">
        <f>IF(SUM(F85:O85)=0,"",COUNTIF(G85:G88,"3"))</f>
        <v>3</v>
      </c>
      <c r="Q85" s="27">
        <f>IF(SUM(G85:P85)=0,"",COUNTIF(F85:F88,"3"))</f>
        <v>0</v>
      </c>
      <c r="R85" s="28">
        <f>IF(SUM(F85:O85)=0,"",SUM(G85:G88))</f>
        <v>9</v>
      </c>
      <c r="S85" s="29">
        <f>IF(SUM(F85:O85)=0,"",SUM(F85:F88))</f>
        <v>0</v>
      </c>
      <c r="T85" s="555">
        <v>1</v>
      </c>
      <c r="U85" s="556"/>
      <c r="W85" s="81">
        <f>+W91+W93+W95</f>
        <v>99</v>
      </c>
      <c r="X85" s="82">
        <f>+X91+X93+X95</f>
        <v>35</v>
      </c>
      <c r="Y85" s="83">
        <f>+W85-X85</f>
        <v>64</v>
      </c>
      <c r="AL85" s="431"/>
      <c r="AM85" s="47">
        <f aca="true" t="shared" si="106" ref="AM85:AR85">AM91+AM93+AM95</f>
        <v>0</v>
      </c>
      <c r="AN85" s="47">
        <f t="shared" si="106"/>
        <v>0</v>
      </c>
      <c r="AO85" s="420">
        <f t="shared" si="106"/>
        <v>0</v>
      </c>
      <c r="AP85" s="422">
        <f t="shared" si="106"/>
        <v>0</v>
      </c>
      <c r="AQ85" s="421">
        <f t="shared" si="106"/>
        <v>0</v>
      </c>
      <c r="AR85" s="422">
        <f t="shared" si="106"/>
        <v>0</v>
      </c>
      <c r="AS85" s="423" t="e">
        <f>AO85/AP85</f>
        <v>#DIV/0!</v>
      </c>
      <c r="AT85" s="424" t="e">
        <f>AQ85/AR85</f>
        <v>#DIV/0!</v>
      </c>
    </row>
    <row r="86" spans="2:46" ht="15">
      <c r="B86" s="30" t="s">
        <v>10</v>
      </c>
      <c r="C86" s="185">
        <v>1610</v>
      </c>
      <c r="D86" s="20" t="s">
        <v>315</v>
      </c>
      <c r="E86" s="31" t="s">
        <v>3</v>
      </c>
      <c r="F86" s="32">
        <f>+S95</f>
        <v>0</v>
      </c>
      <c r="G86" s="33">
        <f>+R95</f>
        <v>3</v>
      </c>
      <c r="H86" s="34"/>
      <c r="I86" s="35"/>
      <c r="J86" s="32">
        <f>R94</f>
        <v>3</v>
      </c>
      <c r="K86" s="33">
        <f>S94</f>
        <v>1</v>
      </c>
      <c r="L86" s="32">
        <f>R92</f>
        <v>3</v>
      </c>
      <c r="M86" s="33">
        <f>S92</f>
        <v>0</v>
      </c>
      <c r="N86" s="32"/>
      <c r="O86" s="33"/>
      <c r="P86" s="26">
        <f>IF(SUM(F86:O86)=0,"",COUNTIF(I85:I88,"3"))</f>
        <v>2</v>
      </c>
      <c r="Q86" s="27">
        <f>IF(SUM(G86:P86)=0,"",COUNTIF(H85:H88,"3"))</f>
        <v>1</v>
      </c>
      <c r="R86" s="28">
        <f>IF(SUM(F86:O86)=0,"",SUM(I85:I88))</f>
        <v>6</v>
      </c>
      <c r="S86" s="29">
        <f>IF(SUM(F86:O86)=0,"",SUM(H85:H88))</f>
        <v>4</v>
      </c>
      <c r="T86" s="555">
        <v>2</v>
      </c>
      <c r="U86" s="556"/>
      <c r="W86" s="81">
        <f>+W92+W94+X95</f>
        <v>95</v>
      </c>
      <c r="X86" s="82">
        <f>+X92+X94+W95</f>
        <v>74</v>
      </c>
      <c r="Y86" s="83">
        <f>+W86-X86</f>
        <v>21</v>
      </c>
      <c r="AL86" s="432"/>
      <c r="AM86" s="47">
        <f>AM92+AM94+AN95</f>
        <v>0</v>
      </c>
      <c r="AN86" s="47">
        <f>AN92+AN94+AM95</f>
        <v>0</v>
      </c>
      <c r="AO86" s="420">
        <f>AO92+AO94+AP95</f>
        <v>0</v>
      </c>
      <c r="AP86" s="422">
        <f>AP92+AP94+AO95</f>
        <v>0</v>
      </c>
      <c r="AQ86" s="421">
        <f>AQ92+AQ94+AR95</f>
        <v>0</v>
      </c>
      <c r="AR86" s="422">
        <f>AR92+AR94+AQ95</f>
        <v>0</v>
      </c>
      <c r="AS86" s="423" t="e">
        <f>AO86/AP86</f>
        <v>#DIV/0!</v>
      </c>
      <c r="AT86" s="424" t="e">
        <f>AQ86/AR86</f>
        <v>#DIV/0!</v>
      </c>
    </row>
    <row r="87" spans="2:46" ht="15">
      <c r="B87" s="30" t="s">
        <v>11</v>
      </c>
      <c r="C87" s="185">
        <v>1452</v>
      </c>
      <c r="D87" s="20" t="s">
        <v>346</v>
      </c>
      <c r="E87" s="31" t="s">
        <v>146</v>
      </c>
      <c r="F87" s="32">
        <f>+S91</f>
        <v>0</v>
      </c>
      <c r="G87" s="33">
        <f>+R91</f>
        <v>3</v>
      </c>
      <c r="H87" s="32">
        <f>S94</f>
        <v>1</v>
      </c>
      <c r="I87" s="33">
        <f>R94</f>
        <v>3</v>
      </c>
      <c r="J87" s="34"/>
      <c r="K87" s="35"/>
      <c r="L87" s="32">
        <f>R96</f>
        <v>3</v>
      </c>
      <c r="M87" s="33">
        <f>S96</f>
        <v>1</v>
      </c>
      <c r="N87" s="32"/>
      <c r="O87" s="33"/>
      <c r="P87" s="26">
        <f>IF(SUM(F87:O87)=0,"",COUNTIF(K85:K88,"3"))</f>
        <v>1</v>
      </c>
      <c r="Q87" s="27">
        <f>IF(SUM(G87:P87)=0,"",COUNTIF(J85:J88,"3"))</f>
        <v>2</v>
      </c>
      <c r="R87" s="28">
        <f>IF(SUM(F87:O87)=0,"",SUM(K85:K88))</f>
        <v>4</v>
      </c>
      <c r="S87" s="29">
        <f>IF(SUM(F87:O87)=0,"",SUM(J85:J88))</f>
        <v>7</v>
      </c>
      <c r="T87" s="555">
        <v>3</v>
      </c>
      <c r="U87" s="556"/>
      <c r="W87" s="81">
        <f>+X91+X94+W96</f>
        <v>88</v>
      </c>
      <c r="X87" s="82">
        <f>+W91+W94+X96</f>
        <v>109</v>
      </c>
      <c r="Y87" s="83">
        <f>+W87-X87</f>
        <v>-21</v>
      </c>
      <c r="AL87" s="432"/>
      <c r="AM87" s="47">
        <f>AN91+AN94+AM96</f>
        <v>0</v>
      </c>
      <c r="AN87" s="47">
        <f>AM91+AM94+AN96</f>
        <v>0</v>
      </c>
      <c r="AO87" s="420">
        <f>AP91+AP94+AO96</f>
        <v>0</v>
      </c>
      <c r="AP87" s="422">
        <f>AO91+AO94+AP96</f>
        <v>0</v>
      </c>
      <c r="AQ87" s="421">
        <f>AR91+AR94+AQ96</f>
        <v>0</v>
      </c>
      <c r="AR87" s="422">
        <f>AQ91+AQ94+AR96</f>
        <v>0</v>
      </c>
      <c r="AS87" s="423" t="e">
        <f>AO87/AP87</f>
        <v>#DIV/0!</v>
      </c>
      <c r="AT87" s="424" t="e">
        <f>AQ87/AR87</f>
        <v>#DIV/0!</v>
      </c>
    </row>
    <row r="88" spans="2:46" ht="15.75" thickBot="1">
      <c r="B88" s="36" t="s">
        <v>12</v>
      </c>
      <c r="C88" s="186">
        <v>1042</v>
      </c>
      <c r="D88" s="37" t="s">
        <v>325</v>
      </c>
      <c r="E88" s="38" t="s">
        <v>20</v>
      </c>
      <c r="F88" s="39">
        <f>S93</f>
        <v>0</v>
      </c>
      <c r="G88" s="40">
        <f>R93</f>
        <v>3</v>
      </c>
      <c r="H88" s="39">
        <f>S92</f>
        <v>0</v>
      </c>
      <c r="I88" s="40">
        <f>R92</f>
        <v>3</v>
      </c>
      <c r="J88" s="39">
        <f>S96</f>
        <v>1</v>
      </c>
      <c r="K88" s="40">
        <f>R96</f>
        <v>3</v>
      </c>
      <c r="L88" s="41"/>
      <c r="M88" s="42"/>
      <c r="N88" s="39"/>
      <c r="O88" s="40"/>
      <c r="P88" s="43">
        <f>IF(SUM(F88:O88)=0,"",COUNTIF(M85:M88,"3"))</f>
        <v>0</v>
      </c>
      <c r="Q88" s="44">
        <f>IF(SUM(G88:P88)=0,"",COUNTIF(L85:L88,"3"))</f>
        <v>3</v>
      </c>
      <c r="R88" s="45">
        <f>IF(SUM(F88:O89)=0,"",SUM(M85:M88))</f>
        <v>1</v>
      </c>
      <c r="S88" s="46">
        <f>IF(SUM(F88:O88)=0,"",SUM(L85:L88))</f>
        <v>9</v>
      </c>
      <c r="T88" s="557">
        <v>4</v>
      </c>
      <c r="U88" s="558"/>
      <c r="W88" s="81">
        <f>+X92+X93+X96</f>
        <v>45</v>
      </c>
      <c r="X88" s="82">
        <f>+W92+W93+W96</f>
        <v>109</v>
      </c>
      <c r="Y88" s="83">
        <f>+W88-X88</f>
        <v>-64</v>
      </c>
      <c r="AL88" s="433"/>
      <c r="AM88" s="425">
        <f>AN92+AN93+AN96</f>
        <v>0</v>
      </c>
      <c r="AN88" s="425">
        <f>AM92+AM93+AM96</f>
        <v>0</v>
      </c>
      <c r="AO88" s="426">
        <f>AP92+AP93+AP96</f>
        <v>0</v>
      </c>
      <c r="AP88" s="428">
        <f>AO92+AO93+AO96</f>
        <v>0</v>
      </c>
      <c r="AQ88" s="427">
        <f>AR92+AR93+AR96</f>
        <v>0</v>
      </c>
      <c r="AR88" s="428">
        <f>AQ92+AQ93+AQ96</f>
        <v>0</v>
      </c>
      <c r="AS88" s="429" t="e">
        <f>AO88/AP88</f>
        <v>#DIV/0!</v>
      </c>
      <c r="AT88" s="430" t="e">
        <f>AQ88/AR88</f>
        <v>#DIV/0!</v>
      </c>
    </row>
    <row r="89" spans="1:26" ht="16.5" outlineLevel="1" thickTop="1">
      <c r="A89" s="77"/>
      <c r="B89" s="84"/>
      <c r="C89" s="132"/>
      <c r="D89" s="85" t="s">
        <v>66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7"/>
      <c r="U89" s="88"/>
      <c r="W89" s="89"/>
      <c r="X89" s="90" t="s">
        <v>67</v>
      </c>
      <c r="Y89" s="91">
        <f>SUM(Y85:Y88)</f>
        <v>0</v>
      </c>
      <c r="Z89" s="90" t="str">
        <f>IF(Y89=0,"OK","Virhe")</f>
        <v>OK</v>
      </c>
    </row>
    <row r="90" spans="1:25" ht="16.5" outlineLevel="1" thickBot="1">
      <c r="A90" s="77"/>
      <c r="B90" s="92"/>
      <c r="C90" s="359"/>
      <c r="D90" s="93" t="s">
        <v>68</v>
      </c>
      <c r="E90" s="94"/>
      <c r="F90" s="94"/>
      <c r="G90" s="95"/>
      <c r="H90" s="483" t="s">
        <v>69</v>
      </c>
      <c r="I90" s="484"/>
      <c r="J90" s="485" t="s">
        <v>70</v>
      </c>
      <c r="K90" s="484"/>
      <c r="L90" s="485" t="s">
        <v>71</v>
      </c>
      <c r="M90" s="484"/>
      <c r="N90" s="485" t="s">
        <v>72</v>
      </c>
      <c r="O90" s="484"/>
      <c r="P90" s="485" t="s">
        <v>73</v>
      </c>
      <c r="Q90" s="484"/>
      <c r="R90" s="486" t="s">
        <v>74</v>
      </c>
      <c r="S90" s="487"/>
      <c r="U90" s="96"/>
      <c r="W90" s="97" t="s">
        <v>64</v>
      </c>
      <c r="X90" s="98"/>
      <c r="Y90" s="80" t="s">
        <v>65</v>
      </c>
    </row>
    <row r="91" spans="1:44" ht="15.75" outlineLevel="1">
      <c r="A91" s="77"/>
      <c r="B91" s="360" t="s">
        <v>75</v>
      </c>
      <c r="C91" s="181"/>
      <c r="D91" s="99" t="str">
        <f>IF(D85&gt;"",D85,"")</f>
        <v>Miettinen Jimi</v>
      </c>
      <c r="E91" s="100" t="str">
        <f>IF(D87&gt;"",D87,"")</f>
        <v>Burdel Fernando</v>
      </c>
      <c r="F91" s="86"/>
      <c r="G91" s="101"/>
      <c r="H91" s="476">
        <v>6</v>
      </c>
      <c r="I91" s="477"/>
      <c r="J91" s="474">
        <v>3</v>
      </c>
      <c r="K91" s="475"/>
      <c r="L91" s="474">
        <v>3</v>
      </c>
      <c r="M91" s="475"/>
      <c r="N91" s="474"/>
      <c r="O91" s="475"/>
      <c r="P91" s="478"/>
      <c r="Q91" s="475"/>
      <c r="R91" s="102">
        <f aca="true" t="shared" si="107" ref="R91:R96">IF(COUNT(H91:P91)=0,"",COUNTIF(H91:P91,"&gt;=0"))</f>
        <v>3</v>
      </c>
      <c r="S91" s="103">
        <f aca="true" t="shared" si="108" ref="S91:S96">IF(COUNT(H91:P91)=0,"",(IF(LEFT(H91,1)="-",1,0)+IF(LEFT(J91,1)="-",1,0)+IF(LEFT(L91,1)="-",1,0)+IF(LEFT(N91,1)="-",1,0)+IF(LEFT(P91,1)="-",1,0)))</f>
        <v>0</v>
      </c>
      <c r="T91" s="104"/>
      <c r="U91" s="105"/>
      <c r="W91" s="106">
        <f aca="true" t="shared" si="109" ref="W91:W96">+AA91+AC91+AE91+AG91+AI91</f>
        <v>33</v>
      </c>
      <c r="X91" s="107">
        <f aca="true" t="shared" si="110" ref="X91:X96">+AB91+AD91+AF91+AH91+AJ91</f>
        <v>12</v>
      </c>
      <c r="Y91" s="108">
        <f aca="true" t="shared" si="111" ref="Y91:Y96">+W91-X91</f>
        <v>21</v>
      </c>
      <c r="AA91" s="109">
        <f aca="true" t="shared" si="112" ref="AA91:AA96">IF(H91="",0,IF(LEFT(H91,1)="-",ABS(H91),(IF(H91&gt;9,H91+2,11))))</f>
        <v>11</v>
      </c>
      <c r="AB91" s="110">
        <f aca="true" t="shared" si="113" ref="AB91:AB96">IF(H91="",0,IF(LEFT(H91,1)="-",(IF(ABS(H91)&gt;9,(ABS(H91)+2),11)),H91))</f>
        <v>6</v>
      </c>
      <c r="AC91" s="109">
        <f aca="true" t="shared" si="114" ref="AC91:AC96">IF(J91="",0,IF(LEFT(J91,1)="-",ABS(J91),(IF(J91&gt;9,J91+2,11))))</f>
        <v>11</v>
      </c>
      <c r="AD91" s="110">
        <f aca="true" t="shared" si="115" ref="AD91:AD96">IF(J91="",0,IF(LEFT(J91,1)="-",(IF(ABS(J91)&gt;9,(ABS(J91)+2),11)),J91))</f>
        <v>3</v>
      </c>
      <c r="AE91" s="109">
        <f aca="true" t="shared" si="116" ref="AE91:AE96">IF(L91="",0,IF(LEFT(L91,1)="-",ABS(L91),(IF(L91&gt;9,L91+2,11))))</f>
        <v>11</v>
      </c>
      <c r="AF91" s="110">
        <f aca="true" t="shared" si="117" ref="AF91:AF96">IF(L91="",0,IF(LEFT(L91,1)="-",(IF(ABS(L91)&gt;9,(ABS(L91)+2),11)),L91))</f>
        <v>3</v>
      </c>
      <c r="AG91" s="109">
        <f aca="true" t="shared" si="118" ref="AG91:AG96">IF(N91="",0,IF(LEFT(N91,1)="-",ABS(N91),(IF(N91&gt;9,N91+2,11))))</f>
        <v>0</v>
      </c>
      <c r="AH91" s="110">
        <f aca="true" t="shared" si="119" ref="AH91:AH96">IF(N91="",0,IF(LEFT(N91,1)="-",(IF(ABS(N91)&gt;9,(ABS(N91)+2),11)),N91))</f>
        <v>0</v>
      </c>
      <c r="AI91" s="109">
        <f aca="true" t="shared" si="120" ref="AI91:AI96">IF(P91="",0,IF(LEFT(P91,1)="-",ABS(P91),(IF(P91&gt;9,P91+2,11))))</f>
        <v>0</v>
      </c>
      <c r="AJ91" s="110">
        <f aca="true" t="shared" si="121" ref="AJ91:AJ96">IF(P91="",0,IF(LEFT(P91,1)="-",(IF(ABS(P91)&gt;9,(ABS(P91)+2),11)),P91))</f>
        <v>0</v>
      </c>
      <c r="AL91" s="434">
        <f>IF(OR(ISBLANK(AL85),ISBLANK(AL87)),0,1)</f>
        <v>0</v>
      </c>
      <c r="AM91" s="436">
        <f aca="true" t="shared" si="122" ref="AM91:AM96">IF(AO91=3,1,0)</f>
        <v>0</v>
      </c>
      <c r="AN91" s="211">
        <f aca="true" t="shared" si="123" ref="AN91:AN96">IF(AP91=3,1,0)</f>
        <v>0</v>
      </c>
      <c r="AO91" s="436">
        <f aca="true" t="shared" si="124" ref="AO91:AO96">IF($AL91=1,$AL91*R91,0)</f>
        <v>0</v>
      </c>
      <c r="AP91" s="211">
        <f aca="true" t="shared" si="125" ref="AP91:AP96">IF($AL91=1,$AL91*S91,0)</f>
        <v>0</v>
      </c>
      <c r="AQ91" s="436">
        <f aca="true" t="shared" si="126" ref="AQ91:AQ96">$AL91*W91</f>
        <v>0</v>
      </c>
      <c r="AR91" s="211">
        <f aca="true" t="shared" si="127" ref="AR91:AR96">$AL91*X91</f>
        <v>0</v>
      </c>
    </row>
    <row r="92" spans="1:44" ht="15.75" outlineLevel="1">
      <c r="A92" s="77"/>
      <c r="B92" s="361" t="s">
        <v>76</v>
      </c>
      <c r="C92" s="181"/>
      <c r="D92" s="99" t="str">
        <f>IF(D86&gt;"",D86,"")</f>
        <v>Jansons Rolands</v>
      </c>
      <c r="E92" s="111" t="str">
        <f>IF(D88&gt;"",D88,"")</f>
        <v>Hellström Rasmus</v>
      </c>
      <c r="F92" s="112"/>
      <c r="G92" s="101"/>
      <c r="H92" s="467">
        <v>3</v>
      </c>
      <c r="I92" s="468"/>
      <c r="J92" s="467">
        <v>2</v>
      </c>
      <c r="K92" s="468"/>
      <c r="L92" s="467">
        <v>3</v>
      </c>
      <c r="M92" s="468"/>
      <c r="N92" s="467"/>
      <c r="O92" s="468"/>
      <c r="P92" s="467"/>
      <c r="Q92" s="468"/>
      <c r="R92" s="102">
        <f t="shared" si="107"/>
        <v>3</v>
      </c>
      <c r="S92" s="103">
        <f t="shared" si="108"/>
        <v>0</v>
      </c>
      <c r="T92" s="113"/>
      <c r="U92" s="114"/>
      <c r="W92" s="106">
        <f t="shared" si="109"/>
        <v>33</v>
      </c>
      <c r="X92" s="107">
        <f t="shared" si="110"/>
        <v>8</v>
      </c>
      <c r="Y92" s="108">
        <f t="shared" si="111"/>
        <v>25</v>
      </c>
      <c r="AA92" s="115">
        <f t="shared" si="112"/>
        <v>11</v>
      </c>
      <c r="AB92" s="116">
        <f t="shared" si="113"/>
        <v>3</v>
      </c>
      <c r="AC92" s="115">
        <f t="shared" si="114"/>
        <v>11</v>
      </c>
      <c r="AD92" s="116">
        <f t="shared" si="115"/>
        <v>2</v>
      </c>
      <c r="AE92" s="115">
        <f t="shared" si="116"/>
        <v>11</v>
      </c>
      <c r="AF92" s="116">
        <f t="shared" si="117"/>
        <v>3</v>
      </c>
      <c r="AG92" s="115">
        <f t="shared" si="118"/>
        <v>0</v>
      </c>
      <c r="AH92" s="116">
        <f t="shared" si="119"/>
        <v>0</v>
      </c>
      <c r="AI92" s="115">
        <f t="shared" si="120"/>
        <v>0</v>
      </c>
      <c r="AJ92" s="116">
        <f t="shared" si="121"/>
        <v>0</v>
      </c>
      <c r="AL92" s="217">
        <f>IF(OR(ISBLANK(AL86),ISBLANK(AL88)),0,1)</f>
        <v>0</v>
      </c>
      <c r="AM92" s="437">
        <f t="shared" si="122"/>
        <v>0</v>
      </c>
      <c r="AN92" s="225">
        <f t="shared" si="123"/>
        <v>0</v>
      </c>
      <c r="AO92" s="437">
        <f t="shared" si="124"/>
        <v>0</v>
      </c>
      <c r="AP92" s="225">
        <f t="shared" si="125"/>
        <v>0</v>
      </c>
      <c r="AQ92" s="437">
        <f t="shared" si="126"/>
        <v>0</v>
      </c>
      <c r="AR92" s="225">
        <f t="shared" si="127"/>
        <v>0</v>
      </c>
    </row>
    <row r="93" spans="1:44" ht="16.5" outlineLevel="1" thickBot="1">
      <c r="A93" s="77"/>
      <c r="B93" s="361" t="s">
        <v>77</v>
      </c>
      <c r="C93" s="181"/>
      <c r="D93" s="117" t="str">
        <f>IF(D85&gt;"",D85,"")</f>
        <v>Miettinen Jimi</v>
      </c>
      <c r="E93" s="118" t="str">
        <f>IF(D88&gt;"",D88,"")</f>
        <v>Hellström Rasmus</v>
      </c>
      <c r="F93" s="94"/>
      <c r="G93" s="95"/>
      <c r="H93" s="472">
        <v>2</v>
      </c>
      <c r="I93" s="473"/>
      <c r="J93" s="472">
        <v>1</v>
      </c>
      <c r="K93" s="473"/>
      <c r="L93" s="472">
        <v>2</v>
      </c>
      <c r="M93" s="473"/>
      <c r="N93" s="472"/>
      <c r="O93" s="473"/>
      <c r="P93" s="472"/>
      <c r="Q93" s="473"/>
      <c r="R93" s="102">
        <f t="shared" si="107"/>
        <v>3</v>
      </c>
      <c r="S93" s="103">
        <f t="shared" si="108"/>
        <v>0</v>
      </c>
      <c r="T93" s="113"/>
      <c r="U93" s="114"/>
      <c r="W93" s="106">
        <f t="shared" si="109"/>
        <v>33</v>
      </c>
      <c r="X93" s="107">
        <f t="shared" si="110"/>
        <v>5</v>
      </c>
      <c r="Y93" s="108">
        <f t="shared" si="111"/>
        <v>28</v>
      </c>
      <c r="AA93" s="115">
        <f t="shared" si="112"/>
        <v>11</v>
      </c>
      <c r="AB93" s="116">
        <f t="shared" si="113"/>
        <v>2</v>
      </c>
      <c r="AC93" s="115">
        <f t="shared" si="114"/>
        <v>11</v>
      </c>
      <c r="AD93" s="116">
        <f t="shared" si="115"/>
        <v>1</v>
      </c>
      <c r="AE93" s="115">
        <f t="shared" si="116"/>
        <v>11</v>
      </c>
      <c r="AF93" s="116">
        <f t="shared" si="117"/>
        <v>2</v>
      </c>
      <c r="AG93" s="115">
        <f t="shared" si="118"/>
        <v>0</v>
      </c>
      <c r="AH93" s="116">
        <f t="shared" si="119"/>
        <v>0</v>
      </c>
      <c r="AI93" s="115">
        <f t="shared" si="120"/>
        <v>0</v>
      </c>
      <c r="AJ93" s="116">
        <f t="shared" si="121"/>
        <v>0</v>
      </c>
      <c r="AL93" s="217">
        <f>IF(OR(ISBLANK(AL85),ISBLANK(AL88)),0,1)</f>
        <v>0</v>
      </c>
      <c r="AM93" s="437">
        <f t="shared" si="122"/>
        <v>0</v>
      </c>
      <c r="AN93" s="225">
        <f t="shared" si="123"/>
        <v>0</v>
      </c>
      <c r="AO93" s="437">
        <f t="shared" si="124"/>
        <v>0</v>
      </c>
      <c r="AP93" s="225">
        <f t="shared" si="125"/>
        <v>0</v>
      </c>
      <c r="AQ93" s="437">
        <f t="shared" si="126"/>
        <v>0</v>
      </c>
      <c r="AR93" s="225">
        <f t="shared" si="127"/>
        <v>0</v>
      </c>
    </row>
    <row r="94" spans="1:44" ht="15.75" outlineLevel="1">
      <c r="A94" s="77"/>
      <c r="B94" s="361" t="s">
        <v>78</v>
      </c>
      <c r="C94" s="181"/>
      <c r="D94" s="99" t="str">
        <f>IF(D86&gt;"",D86,"")</f>
        <v>Jansons Rolands</v>
      </c>
      <c r="E94" s="111" t="str">
        <f>IF(D87&gt;"",D87,"")</f>
        <v>Burdel Fernando</v>
      </c>
      <c r="F94" s="86"/>
      <c r="G94" s="101"/>
      <c r="H94" s="474">
        <v>4</v>
      </c>
      <c r="I94" s="475"/>
      <c r="J94" s="474">
        <v>-9</v>
      </c>
      <c r="K94" s="475"/>
      <c r="L94" s="474">
        <v>7</v>
      </c>
      <c r="M94" s="475"/>
      <c r="N94" s="474">
        <v>11</v>
      </c>
      <c r="O94" s="475"/>
      <c r="P94" s="474"/>
      <c r="Q94" s="475"/>
      <c r="R94" s="102">
        <f t="shared" si="107"/>
        <v>3</v>
      </c>
      <c r="S94" s="103">
        <f t="shared" si="108"/>
        <v>1</v>
      </c>
      <c r="T94" s="113"/>
      <c r="U94" s="114"/>
      <c r="W94" s="106">
        <f t="shared" si="109"/>
        <v>44</v>
      </c>
      <c r="X94" s="107">
        <f t="shared" si="110"/>
        <v>33</v>
      </c>
      <c r="Y94" s="108">
        <f t="shared" si="111"/>
        <v>11</v>
      </c>
      <c r="AA94" s="115">
        <f t="shared" si="112"/>
        <v>11</v>
      </c>
      <c r="AB94" s="116">
        <f t="shared" si="113"/>
        <v>4</v>
      </c>
      <c r="AC94" s="115">
        <f t="shared" si="114"/>
        <v>9</v>
      </c>
      <c r="AD94" s="116">
        <f t="shared" si="115"/>
        <v>11</v>
      </c>
      <c r="AE94" s="115">
        <f t="shared" si="116"/>
        <v>11</v>
      </c>
      <c r="AF94" s="116">
        <f t="shared" si="117"/>
        <v>7</v>
      </c>
      <c r="AG94" s="115">
        <f t="shared" si="118"/>
        <v>13</v>
      </c>
      <c r="AH94" s="116">
        <f t="shared" si="119"/>
        <v>11</v>
      </c>
      <c r="AI94" s="115">
        <f t="shared" si="120"/>
        <v>0</v>
      </c>
      <c r="AJ94" s="116">
        <f t="shared" si="121"/>
        <v>0</v>
      </c>
      <c r="AL94" s="217">
        <f>IF(OR(ISBLANK(AL86),ISBLANK(AL87)),0,1)</f>
        <v>0</v>
      </c>
      <c r="AM94" s="437">
        <f t="shared" si="122"/>
        <v>0</v>
      </c>
      <c r="AN94" s="225">
        <f t="shared" si="123"/>
        <v>0</v>
      </c>
      <c r="AO94" s="437">
        <f t="shared" si="124"/>
        <v>0</v>
      </c>
      <c r="AP94" s="225">
        <f t="shared" si="125"/>
        <v>0</v>
      </c>
      <c r="AQ94" s="437">
        <f t="shared" si="126"/>
        <v>0</v>
      </c>
      <c r="AR94" s="225">
        <f t="shared" si="127"/>
        <v>0</v>
      </c>
    </row>
    <row r="95" spans="1:44" ht="15.75" outlineLevel="1">
      <c r="A95" s="77"/>
      <c r="B95" s="361" t="s">
        <v>79</v>
      </c>
      <c r="C95" s="181"/>
      <c r="D95" s="99" t="str">
        <f>IF(D85&gt;"",D85,"")</f>
        <v>Miettinen Jimi</v>
      </c>
      <c r="E95" s="111" t="str">
        <f>IF(D86&gt;"",D86,"")</f>
        <v>Jansons Rolands</v>
      </c>
      <c r="F95" s="112"/>
      <c r="G95" s="101"/>
      <c r="H95" s="467">
        <v>2</v>
      </c>
      <c r="I95" s="468"/>
      <c r="J95" s="467">
        <v>9</v>
      </c>
      <c r="K95" s="468"/>
      <c r="L95" s="469">
        <v>7</v>
      </c>
      <c r="M95" s="468"/>
      <c r="N95" s="467"/>
      <c r="O95" s="468"/>
      <c r="P95" s="467"/>
      <c r="Q95" s="468"/>
      <c r="R95" s="102">
        <f t="shared" si="107"/>
        <v>3</v>
      </c>
      <c r="S95" s="103">
        <f t="shared" si="108"/>
        <v>0</v>
      </c>
      <c r="T95" s="113"/>
      <c r="U95" s="114"/>
      <c r="W95" s="106">
        <f t="shared" si="109"/>
        <v>33</v>
      </c>
      <c r="X95" s="107">
        <f t="shared" si="110"/>
        <v>18</v>
      </c>
      <c r="Y95" s="108">
        <f t="shared" si="111"/>
        <v>15</v>
      </c>
      <c r="AA95" s="115">
        <f t="shared" si="112"/>
        <v>11</v>
      </c>
      <c r="AB95" s="116">
        <f t="shared" si="113"/>
        <v>2</v>
      </c>
      <c r="AC95" s="115">
        <f t="shared" si="114"/>
        <v>11</v>
      </c>
      <c r="AD95" s="116">
        <f t="shared" si="115"/>
        <v>9</v>
      </c>
      <c r="AE95" s="115">
        <f t="shared" si="116"/>
        <v>11</v>
      </c>
      <c r="AF95" s="116">
        <f t="shared" si="117"/>
        <v>7</v>
      </c>
      <c r="AG95" s="115">
        <f t="shared" si="118"/>
        <v>0</v>
      </c>
      <c r="AH95" s="116">
        <f t="shared" si="119"/>
        <v>0</v>
      </c>
      <c r="AI95" s="115">
        <f t="shared" si="120"/>
        <v>0</v>
      </c>
      <c r="AJ95" s="116">
        <f t="shared" si="121"/>
        <v>0</v>
      </c>
      <c r="AL95" s="217">
        <f>IF(OR(ISBLANK(AL85),ISBLANK(AL86)),0,1)</f>
        <v>0</v>
      </c>
      <c r="AM95" s="437">
        <f t="shared" si="122"/>
        <v>0</v>
      </c>
      <c r="AN95" s="225">
        <f t="shared" si="123"/>
        <v>0</v>
      </c>
      <c r="AO95" s="437">
        <f t="shared" si="124"/>
        <v>0</v>
      </c>
      <c r="AP95" s="225">
        <f t="shared" si="125"/>
        <v>0</v>
      </c>
      <c r="AQ95" s="437">
        <f t="shared" si="126"/>
        <v>0</v>
      </c>
      <c r="AR95" s="225">
        <f t="shared" si="127"/>
        <v>0</v>
      </c>
    </row>
    <row r="96" spans="1:44" ht="16.5" outlineLevel="1" thickBot="1">
      <c r="A96" s="77"/>
      <c r="B96" s="362" t="s">
        <v>80</v>
      </c>
      <c r="C96" s="182"/>
      <c r="D96" s="119" t="str">
        <f>IF(D87&gt;"",D87,"")</f>
        <v>Burdel Fernando</v>
      </c>
      <c r="E96" s="120" t="str">
        <f>IF(D88&gt;"",D88,"")</f>
        <v>Hellström Rasmus</v>
      </c>
      <c r="F96" s="121"/>
      <c r="G96" s="122"/>
      <c r="H96" s="470">
        <v>3</v>
      </c>
      <c r="I96" s="471"/>
      <c r="J96" s="470">
        <v>8</v>
      </c>
      <c r="K96" s="471"/>
      <c r="L96" s="470">
        <v>-10</v>
      </c>
      <c r="M96" s="471"/>
      <c r="N96" s="470">
        <v>9</v>
      </c>
      <c r="O96" s="471"/>
      <c r="P96" s="470"/>
      <c r="Q96" s="471"/>
      <c r="R96" s="123">
        <f t="shared" si="107"/>
        <v>3</v>
      </c>
      <c r="S96" s="124">
        <f t="shared" si="108"/>
        <v>1</v>
      </c>
      <c r="T96" s="125"/>
      <c r="U96" s="126"/>
      <c r="W96" s="106">
        <f t="shared" si="109"/>
        <v>43</v>
      </c>
      <c r="X96" s="107">
        <f t="shared" si="110"/>
        <v>32</v>
      </c>
      <c r="Y96" s="108">
        <f t="shared" si="111"/>
        <v>11</v>
      </c>
      <c r="AA96" s="127">
        <f t="shared" si="112"/>
        <v>11</v>
      </c>
      <c r="AB96" s="128">
        <f t="shared" si="113"/>
        <v>3</v>
      </c>
      <c r="AC96" s="127">
        <f t="shared" si="114"/>
        <v>11</v>
      </c>
      <c r="AD96" s="128">
        <f t="shared" si="115"/>
        <v>8</v>
      </c>
      <c r="AE96" s="127">
        <f t="shared" si="116"/>
        <v>10</v>
      </c>
      <c r="AF96" s="128">
        <f t="shared" si="117"/>
        <v>12</v>
      </c>
      <c r="AG96" s="127">
        <f t="shared" si="118"/>
        <v>11</v>
      </c>
      <c r="AH96" s="128">
        <f t="shared" si="119"/>
        <v>9</v>
      </c>
      <c r="AI96" s="127">
        <f t="shared" si="120"/>
        <v>0</v>
      </c>
      <c r="AJ96" s="128">
        <f t="shared" si="121"/>
        <v>0</v>
      </c>
      <c r="AL96" s="435">
        <f>IF(OR(ISBLANK(AL87),ISBLANK(AL88)),0,1)</f>
        <v>0</v>
      </c>
      <c r="AM96" s="438">
        <f t="shared" si="122"/>
        <v>0</v>
      </c>
      <c r="AN96" s="277">
        <f t="shared" si="123"/>
        <v>0</v>
      </c>
      <c r="AO96" s="438">
        <f t="shared" si="124"/>
        <v>0</v>
      </c>
      <c r="AP96" s="277">
        <f t="shared" si="125"/>
        <v>0</v>
      </c>
      <c r="AQ96" s="438">
        <f t="shared" si="126"/>
        <v>0</v>
      </c>
      <c r="AR96" s="277">
        <f t="shared" si="127"/>
        <v>0</v>
      </c>
    </row>
    <row r="97" ht="15.75" thickTop="1"/>
  </sheetData>
  <sheetProtection/>
  <mergeCells count="324">
    <mergeCell ref="AM3:AN3"/>
    <mergeCell ref="AM19:AN19"/>
    <mergeCell ref="AM35:AN35"/>
    <mergeCell ref="AM51:AN51"/>
    <mergeCell ref="AM67:AN67"/>
    <mergeCell ref="AM83:AN83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T4:U4"/>
    <mergeCell ref="T5:U5"/>
    <mergeCell ref="T6:U6"/>
    <mergeCell ref="T7:U7"/>
    <mergeCell ref="T8:U8"/>
    <mergeCell ref="L18:O18"/>
    <mergeCell ref="P18:R18"/>
    <mergeCell ref="S18:U18"/>
    <mergeCell ref="R10:S10"/>
    <mergeCell ref="F19:H19"/>
    <mergeCell ref="I19:K19"/>
    <mergeCell ref="L19:O19"/>
    <mergeCell ref="S19:U19"/>
    <mergeCell ref="F20:G20"/>
    <mergeCell ref="H20:I20"/>
    <mergeCell ref="J20:K20"/>
    <mergeCell ref="L20:M20"/>
    <mergeCell ref="N20:O20"/>
    <mergeCell ref="T20:U20"/>
    <mergeCell ref="N36:O36"/>
    <mergeCell ref="T36:U36"/>
    <mergeCell ref="T21:U21"/>
    <mergeCell ref="T22:U22"/>
    <mergeCell ref="T23:U23"/>
    <mergeCell ref="T24:U24"/>
    <mergeCell ref="L34:O34"/>
    <mergeCell ref="P34:R34"/>
    <mergeCell ref="S34:U34"/>
    <mergeCell ref="T39:U39"/>
    <mergeCell ref="T40:U40"/>
    <mergeCell ref="F35:H35"/>
    <mergeCell ref="I35:K35"/>
    <mergeCell ref="L35:O35"/>
    <mergeCell ref="S35:U35"/>
    <mergeCell ref="F36:G36"/>
    <mergeCell ref="H36:I36"/>
    <mergeCell ref="J36:K36"/>
    <mergeCell ref="L36:M36"/>
    <mergeCell ref="T37:U37"/>
    <mergeCell ref="T38:U38"/>
    <mergeCell ref="P12:Q12"/>
    <mergeCell ref="H10:I10"/>
    <mergeCell ref="J10:K10"/>
    <mergeCell ref="L10:M10"/>
    <mergeCell ref="N10:O10"/>
    <mergeCell ref="P10:Q10"/>
    <mergeCell ref="P14:Q14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P28:Q28"/>
    <mergeCell ref="H29:I29"/>
    <mergeCell ref="J29:K29"/>
    <mergeCell ref="L29:M29"/>
    <mergeCell ref="N29:O29"/>
    <mergeCell ref="P29:Q29"/>
    <mergeCell ref="H30:I30"/>
    <mergeCell ref="J30:K30"/>
    <mergeCell ref="L30:M30"/>
    <mergeCell ref="N30:O30"/>
    <mergeCell ref="P30:Q30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  <mergeCell ref="H42:I42"/>
    <mergeCell ref="J42:K42"/>
    <mergeCell ref="L42:M42"/>
    <mergeCell ref="N42:O42"/>
    <mergeCell ref="P42:Q42"/>
    <mergeCell ref="R42:S42"/>
    <mergeCell ref="H43:I43"/>
    <mergeCell ref="J43:K43"/>
    <mergeCell ref="L43:M43"/>
    <mergeCell ref="N43:O43"/>
    <mergeCell ref="P43:Q43"/>
    <mergeCell ref="H44:I44"/>
    <mergeCell ref="J44:K44"/>
    <mergeCell ref="L44:M44"/>
    <mergeCell ref="N44:O44"/>
    <mergeCell ref="P44:Q44"/>
    <mergeCell ref="H45:I45"/>
    <mergeCell ref="J45:K45"/>
    <mergeCell ref="L45:M45"/>
    <mergeCell ref="N45:O45"/>
    <mergeCell ref="P45:Q45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H48:I48"/>
    <mergeCell ref="J48:K48"/>
    <mergeCell ref="L48:M48"/>
    <mergeCell ref="N48:O48"/>
    <mergeCell ref="P48:Q48"/>
    <mergeCell ref="L50:O50"/>
    <mergeCell ref="P50:R50"/>
    <mergeCell ref="S50:U50"/>
    <mergeCell ref="F51:H51"/>
    <mergeCell ref="I51:K51"/>
    <mergeCell ref="L51:O51"/>
    <mergeCell ref="S51:U51"/>
    <mergeCell ref="F52:G52"/>
    <mergeCell ref="H52:I52"/>
    <mergeCell ref="J52:K52"/>
    <mergeCell ref="L52:M52"/>
    <mergeCell ref="N52:O52"/>
    <mergeCell ref="T52:U52"/>
    <mergeCell ref="T53:U53"/>
    <mergeCell ref="T54:U54"/>
    <mergeCell ref="T55:U55"/>
    <mergeCell ref="T56:U56"/>
    <mergeCell ref="H58:I58"/>
    <mergeCell ref="J58:K58"/>
    <mergeCell ref="L58:M58"/>
    <mergeCell ref="N58:O58"/>
    <mergeCell ref="P58:Q58"/>
    <mergeCell ref="R58:S58"/>
    <mergeCell ref="H59:I59"/>
    <mergeCell ref="J59:K59"/>
    <mergeCell ref="L59:M59"/>
    <mergeCell ref="N59:O59"/>
    <mergeCell ref="P59:Q59"/>
    <mergeCell ref="H60:I60"/>
    <mergeCell ref="J60:K60"/>
    <mergeCell ref="L60:M60"/>
    <mergeCell ref="N60:O60"/>
    <mergeCell ref="P60:Q60"/>
    <mergeCell ref="H61:I61"/>
    <mergeCell ref="J61:K61"/>
    <mergeCell ref="L61:M61"/>
    <mergeCell ref="N61:O61"/>
    <mergeCell ref="P61:Q61"/>
    <mergeCell ref="H62:I62"/>
    <mergeCell ref="J62:K62"/>
    <mergeCell ref="L62:M62"/>
    <mergeCell ref="N62:O62"/>
    <mergeCell ref="P62:Q62"/>
    <mergeCell ref="H63:I63"/>
    <mergeCell ref="J63:K63"/>
    <mergeCell ref="L63:M63"/>
    <mergeCell ref="N63:O63"/>
    <mergeCell ref="P63:Q63"/>
    <mergeCell ref="H64:I64"/>
    <mergeCell ref="J64:K64"/>
    <mergeCell ref="L64:M64"/>
    <mergeCell ref="N64:O64"/>
    <mergeCell ref="P64:Q64"/>
    <mergeCell ref="L66:O66"/>
    <mergeCell ref="P66:R66"/>
    <mergeCell ref="S66:U66"/>
    <mergeCell ref="F67:H67"/>
    <mergeCell ref="I67:K67"/>
    <mergeCell ref="L67:O67"/>
    <mergeCell ref="S67:U67"/>
    <mergeCell ref="F68:G68"/>
    <mergeCell ref="H68:I68"/>
    <mergeCell ref="J68:K68"/>
    <mergeCell ref="L68:M68"/>
    <mergeCell ref="N68:O68"/>
    <mergeCell ref="T68:U68"/>
    <mergeCell ref="T69:U69"/>
    <mergeCell ref="T70:U70"/>
    <mergeCell ref="T71:U71"/>
    <mergeCell ref="T72:U72"/>
    <mergeCell ref="H74:I74"/>
    <mergeCell ref="J74:K74"/>
    <mergeCell ref="L74:M74"/>
    <mergeCell ref="N74:O74"/>
    <mergeCell ref="P74:Q74"/>
    <mergeCell ref="R74:S74"/>
    <mergeCell ref="H75:I75"/>
    <mergeCell ref="J75:K75"/>
    <mergeCell ref="L75:M75"/>
    <mergeCell ref="N75:O75"/>
    <mergeCell ref="P75:Q75"/>
    <mergeCell ref="H76:I76"/>
    <mergeCell ref="J76:K76"/>
    <mergeCell ref="L76:M76"/>
    <mergeCell ref="N76:O76"/>
    <mergeCell ref="P76:Q76"/>
    <mergeCell ref="H77:I77"/>
    <mergeCell ref="J77:K77"/>
    <mergeCell ref="L77:M77"/>
    <mergeCell ref="N77:O77"/>
    <mergeCell ref="P77:Q77"/>
    <mergeCell ref="H78:I78"/>
    <mergeCell ref="J78:K78"/>
    <mergeCell ref="L78:M78"/>
    <mergeCell ref="N78:O78"/>
    <mergeCell ref="P78:Q78"/>
    <mergeCell ref="H79:I79"/>
    <mergeCell ref="J79:K79"/>
    <mergeCell ref="L79:M79"/>
    <mergeCell ref="N79:O79"/>
    <mergeCell ref="P79:Q79"/>
    <mergeCell ref="H80:I80"/>
    <mergeCell ref="J80:K80"/>
    <mergeCell ref="L80:M80"/>
    <mergeCell ref="N80:O80"/>
    <mergeCell ref="P80:Q80"/>
    <mergeCell ref="L82:O82"/>
    <mergeCell ref="P82:R82"/>
    <mergeCell ref="S82:U82"/>
    <mergeCell ref="F83:H83"/>
    <mergeCell ref="I83:K83"/>
    <mergeCell ref="L83:O83"/>
    <mergeCell ref="S83:U83"/>
    <mergeCell ref="F84:G84"/>
    <mergeCell ref="H84:I84"/>
    <mergeCell ref="J84:K84"/>
    <mergeCell ref="L84:M84"/>
    <mergeCell ref="N84:O84"/>
    <mergeCell ref="T84:U84"/>
    <mergeCell ref="T85:U85"/>
    <mergeCell ref="T86:U86"/>
    <mergeCell ref="T87:U87"/>
    <mergeCell ref="T88:U88"/>
    <mergeCell ref="H90:I90"/>
    <mergeCell ref="J90:K90"/>
    <mergeCell ref="L90:M90"/>
    <mergeCell ref="N90:O90"/>
    <mergeCell ref="P90:Q90"/>
    <mergeCell ref="R90:S90"/>
    <mergeCell ref="H91:I91"/>
    <mergeCell ref="J91:K91"/>
    <mergeCell ref="L91:M91"/>
    <mergeCell ref="N91:O91"/>
    <mergeCell ref="P91:Q91"/>
    <mergeCell ref="H92:I92"/>
    <mergeCell ref="J92:K92"/>
    <mergeCell ref="L92:M92"/>
    <mergeCell ref="N92:O92"/>
    <mergeCell ref="P92:Q92"/>
    <mergeCell ref="H93:I93"/>
    <mergeCell ref="J93:K93"/>
    <mergeCell ref="L93:M93"/>
    <mergeCell ref="N93:O93"/>
    <mergeCell ref="P93:Q93"/>
    <mergeCell ref="H94:I94"/>
    <mergeCell ref="J94:K94"/>
    <mergeCell ref="L94:M94"/>
    <mergeCell ref="N94:O94"/>
    <mergeCell ref="P94:Q94"/>
    <mergeCell ref="H95:I95"/>
    <mergeCell ref="J95:K95"/>
    <mergeCell ref="L95:M95"/>
    <mergeCell ref="N95:O95"/>
    <mergeCell ref="P95:Q95"/>
    <mergeCell ref="H96:I96"/>
    <mergeCell ref="J96:K96"/>
    <mergeCell ref="L96:M96"/>
    <mergeCell ref="N96:O96"/>
    <mergeCell ref="P96:Q9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Header>&amp;CMejlans Bollförening r.f.</oddHeader>
    <oddFooter>&amp;Cwww.mbf.fi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8.8515625" style="0" bestFit="1" customWidth="1"/>
    <col min="5" max="9" width="18.7109375" style="0" customWidth="1"/>
  </cols>
  <sheetData>
    <row r="1" ht="15.75" thickBot="1"/>
    <row r="2" spans="8:9" ht="15">
      <c r="H2" s="175" t="s">
        <v>128</v>
      </c>
      <c r="I2" s="201" t="s">
        <v>131</v>
      </c>
    </row>
    <row r="3" spans="8:9" ht="15">
      <c r="H3" s="176" t="s">
        <v>129</v>
      </c>
      <c r="I3" s="202" t="s">
        <v>137</v>
      </c>
    </row>
    <row r="4" spans="1:9" ht="15.75" thickBot="1">
      <c r="A4" s="372"/>
      <c r="B4" s="373" t="s">
        <v>242</v>
      </c>
      <c r="C4" s="373" t="s">
        <v>243</v>
      </c>
      <c r="D4" s="374" t="s">
        <v>244</v>
      </c>
      <c r="H4" s="177" t="s">
        <v>130</v>
      </c>
      <c r="I4" s="203" t="s">
        <v>167</v>
      </c>
    </row>
    <row r="5" spans="1:9" ht="15">
      <c r="A5" s="375" t="s">
        <v>9</v>
      </c>
      <c r="B5" s="382">
        <v>2238</v>
      </c>
      <c r="C5" s="382" t="s">
        <v>347</v>
      </c>
      <c r="D5" s="383" t="s">
        <v>3</v>
      </c>
      <c r="E5" s="386" t="s">
        <v>347</v>
      </c>
      <c r="F5" s="384"/>
      <c r="G5" s="384"/>
      <c r="H5" s="384"/>
      <c r="I5" s="384"/>
    </row>
    <row r="6" spans="1:9" ht="15">
      <c r="A6" s="375" t="s">
        <v>10</v>
      </c>
      <c r="B6" s="371"/>
      <c r="C6" s="371"/>
      <c r="D6" s="376"/>
      <c r="E6" s="387"/>
      <c r="F6" s="386" t="s">
        <v>347</v>
      </c>
      <c r="G6" s="384"/>
      <c r="H6" s="384"/>
      <c r="I6" s="384"/>
    </row>
    <row r="7" spans="1:9" ht="15">
      <c r="A7" s="377" t="s">
        <v>11</v>
      </c>
      <c r="B7" s="370"/>
      <c r="C7" s="370"/>
      <c r="D7" s="378"/>
      <c r="E7" s="386" t="s">
        <v>327</v>
      </c>
      <c r="F7" s="395" t="s">
        <v>498</v>
      </c>
      <c r="G7" s="385"/>
      <c r="H7" s="384"/>
      <c r="I7" s="384"/>
    </row>
    <row r="8" spans="1:9" ht="15">
      <c r="A8" s="377" t="s">
        <v>12</v>
      </c>
      <c r="B8" s="370" t="s">
        <v>352</v>
      </c>
      <c r="C8" s="370" t="s">
        <v>327</v>
      </c>
      <c r="D8" s="378" t="s">
        <v>27</v>
      </c>
      <c r="E8" s="387"/>
      <c r="F8" s="384"/>
      <c r="G8" s="386" t="s">
        <v>347</v>
      </c>
      <c r="H8" s="384"/>
      <c r="I8" s="384"/>
    </row>
    <row r="9" spans="1:9" ht="15">
      <c r="A9" s="375" t="s">
        <v>19</v>
      </c>
      <c r="B9" s="371" t="s">
        <v>360</v>
      </c>
      <c r="C9" s="371" t="s">
        <v>332</v>
      </c>
      <c r="D9" s="376" t="s">
        <v>30</v>
      </c>
      <c r="E9" s="386" t="s">
        <v>332</v>
      </c>
      <c r="F9" s="384"/>
      <c r="G9" s="395" t="s">
        <v>559</v>
      </c>
      <c r="H9" s="385"/>
      <c r="I9" s="384"/>
    </row>
    <row r="10" spans="1:9" ht="15">
      <c r="A10" s="375" t="s">
        <v>239</v>
      </c>
      <c r="B10" s="371" t="s">
        <v>355</v>
      </c>
      <c r="C10" s="371" t="s">
        <v>323</v>
      </c>
      <c r="D10" s="376" t="s">
        <v>27</v>
      </c>
      <c r="E10" s="387" t="s">
        <v>502</v>
      </c>
      <c r="F10" s="386" t="s">
        <v>332</v>
      </c>
      <c r="G10" s="385"/>
      <c r="H10" s="385"/>
      <c r="I10" s="384"/>
    </row>
    <row r="11" spans="1:9" ht="15">
      <c r="A11" s="377" t="s">
        <v>240</v>
      </c>
      <c r="B11" s="370"/>
      <c r="C11" s="370"/>
      <c r="D11" s="378"/>
      <c r="E11" s="386" t="s">
        <v>333</v>
      </c>
      <c r="F11" s="387" t="s">
        <v>412</v>
      </c>
      <c r="G11" s="384"/>
      <c r="H11" s="385"/>
      <c r="I11" s="384"/>
    </row>
    <row r="12" spans="1:9" ht="15">
      <c r="A12" s="379" t="s">
        <v>241</v>
      </c>
      <c r="B12" s="389">
        <v>1925</v>
      </c>
      <c r="C12" s="389" t="s">
        <v>333</v>
      </c>
      <c r="D12" s="390" t="s">
        <v>27</v>
      </c>
      <c r="E12" s="387"/>
      <c r="F12" s="384"/>
      <c r="G12" s="384"/>
      <c r="H12" s="386" t="s">
        <v>347</v>
      </c>
      <c r="I12" s="384"/>
    </row>
    <row r="13" spans="1:9" ht="15">
      <c r="A13" s="178"/>
      <c r="B13" s="47"/>
      <c r="C13" s="47"/>
      <c r="D13" s="47"/>
      <c r="E13" s="384"/>
      <c r="F13" s="400"/>
      <c r="G13" s="400"/>
      <c r="H13" s="395" t="s">
        <v>567</v>
      </c>
      <c r="I13" s="385"/>
    </row>
    <row r="14" spans="1:9" ht="15">
      <c r="A14" s="375" t="s">
        <v>250</v>
      </c>
      <c r="B14" s="382">
        <v>1932</v>
      </c>
      <c r="C14" s="382" t="s">
        <v>348</v>
      </c>
      <c r="D14" s="383" t="s">
        <v>37</v>
      </c>
      <c r="E14" s="386" t="s">
        <v>348</v>
      </c>
      <c r="F14" s="384"/>
      <c r="G14" s="384"/>
      <c r="H14" s="401"/>
      <c r="I14" s="385"/>
    </row>
    <row r="15" spans="1:9" ht="15">
      <c r="A15" s="375" t="s">
        <v>251</v>
      </c>
      <c r="B15" s="371"/>
      <c r="C15" s="371"/>
      <c r="D15" s="376"/>
      <c r="E15" s="387"/>
      <c r="F15" s="386" t="s">
        <v>348</v>
      </c>
      <c r="G15" s="384"/>
      <c r="H15" s="401"/>
      <c r="I15" s="385"/>
    </row>
    <row r="16" spans="1:9" ht="15">
      <c r="A16" s="377" t="s">
        <v>252</v>
      </c>
      <c r="B16" s="370" t="s">
        <v>364</v>
      </c>
      <c r="C16" s="370" t="s">
        <v>345</v>
      </c>
      <c r="D16" s="378" t="s">
        <v>32</v>
      </c>
      <c r="E16" s="386" t="s">
        <v>342</v>
      </c>
      <c r="F16" s="395" t="s">
        <v>505</v>
      </c>
      <c r="G16" s="385"/>
      <c r="H16" s="401"/>
      <c r="I16" s="385"/>
    </row>
    <row r="17" spans="1:9" ht="15">
      <c r="A17" s="377" t="s">
        <v>253</v>
      </c>
      <c r="B17" s="370" t="s">
        <v>363</v>
      </c>
      <c r="C17" s="370" t="s">
        <v>342</v>
      </c>
      <c r="D17" s="378" t="s">
        <v>30</v>
      </c>
      <c r="E17" s="387" t="s">
        <v>500</v>
      </c>
      <c r="F17" s="384"/>
      <c r="G17" s="386" t="s">
        <v>349</v>
      </c>
      <c r="H17" s="401"/>
      <c r="I17" s="385"/>
    </row>
    <row r="18" spans="1:9" ht="15">
      <c r="A18" s="375" t="s">
        <v>254</v>
      </c>
      <c r="B18" s="371" t="s">
        <v>366</v>
      </c>
      <c r="C18" s="371" t="s">
        <v>335</v>
      </c>
      <c r="D18" s="376" t="s">
        <v>27</v>
      </c>
      <c r="E18" s="386" t="s">
        <v>335</v>
      </c>
      <c r="F18" s="384"/>
      <c r="G18" s="387" t="s">
        <v>560</v>
      </c>
      <c r="H18" s="400"/>
      <c r="I18" s="385"/>
    </row>
    <row r="19" spans="1:9" ht="15">
      <c r="A19" s="375" t="s">
        <v>255</v>
      </c>
      <c r="B19" s="382"/>
      <c r="C19" s="371"/>
      <c r="D19" s="376"/>
      <c r="E19" s="387"/>
      <c r="F19" s="386" t="s">
        <v>349</v>
      </c>
      <c r="G19" s="385"/>
      <c r="H19" s="400"/>
      <c r="I19" s="385"/>
    </row>
    <row r="20" spans="1:9" ht="15">
      <c r="A20" s="377" t="s">
        <v>256</v>
      </c>
      <c r="B20" s="370"/>
      <c r="C20" s="370"/>
      <c r="D20" s="378"/>
      <c r="E20" s="386" t="s">
        <v>349</v>
      </c>
      <c r="F20" s="387" t="s">
        <v>499</v>
      </c>
      <c r="G20" s="384"/>
      <c r="H20" s="400"/>
      <c r="I20" s="385"/>
    </row>
    <row r="21" spans="1:9" ht="15">
      <c r="A21" s="379" t="s">
        <v>257</v>
      </c>
      <c r="B21" s="389">
        <v>2161</v>
      </c>
      <c r="C21" s="389" t="s">
        <v>349</v>
      </c>
      <c r="D21" s="390" t="s">
        <v>25</v>
      </c>
      <c r="E21" s="387"/>
      <c r="F21" s="384"/>
      <c r="G21" s="384"/>
      <c r="H21" s="400"/>
      <c r="I21" s="402" t="s">
        <v>347</v>
      </c>
    </row>
    <row r="22" spans="2:9" ht="15">
      <c r="B22" s="47"/>
      <c r="C22" s="47"/>
      <c r="D22" s="47"/>
      <c r="E22" s="384"/>
      <c r="F22" s="400"/>
      <c r="G22" s="400"/>
      <c r="H22" s="400"/>
      <c r="I22" s="395" t="s">
        <v>579</v>
      </c>
    </row>
    <row r="23" spans="1:9" ht="15">
      <c r="A23" s="375" t="s">
        <v>297</v>
      </c>
      <c r="B23" s="382">
        <v>2133</v>
      </c>
      <c r="C23" s="382" t="s">
        <v>331</v>
      </c>
      <c r="D23" s="383" t="s">
        <v>20</v>
      </c>
      <c r="E23" s="386" t="s">
        <v>331</v>
      </c>
      <c r="F23" s="384"/>
      <c r="G23" s="384"/>
      <c r="H23" s="384"/>
      <c r="I23" s="385"/>
    </row>
    <row r="24" spans="1:9" ht="15">
      <c r="A24" s="375" t="s">
        <v>298</v>
      </c>
      <c r="B24" s="371"/>
      <c r="C24" s="371"/>
      <c r="D24" s="376"/>
      <c r="E24" s="387"/>
      <c r="F24" s="386" t="s">
        <v>331</v>
      </c>
      <c r="G24" s="384"/>
      <c r="H24" s="384"/>
      <c r="I24" s="385"/>
    </row>
    <row r="25" spans="1:9" ht="15">
      <c r="A25" s="377" t="s">
        <v>299</v>
      </c>
      <c r="B25" s="392"/>
      <c r="C25" s="370"/>
      <c r="D25" s="378"/>
      <c r="E25" s="386" t="s">
        <v>344</v>
      </c>
      <c r="F25" s="395" t="s">
        <v>506</v>
      </c>
      <c r="G25" s="385"/>
      <c r="H25" s="384"/>
      <c r="I25" s="385"/>
    </row>
    <row r="26" spans="1:9" ht="15">
      <c r="A26" s="377" t="s">
        <v>300</v>
      </c>
      <c r="B26" s="370" t="s">
        <v>369</v>
      </c>
      <c r="C26" s="370" t="s">
        <v>344</v>
      </c>
      <c r="D26" s="378" t="s">
        <v>24</v>
      </c>
      <c r="E26" s="387"/>
      <c r="F26" s="384"/>
      <c r="G26" s="386" t="s">
        <v>331</v>
      </c>
      <c r="H26" s="384"/>
      <c r="I26" s="385"/>
    </row>
    <row r="27" spans="1:9" ht="15">
      <c r="A27" s="375" t="s">
        <v>301</v>
      </c>
      <c r="B27" s="371" t="s">
        <v>354</v>
      </c>
      <c r="C27" s="371" t="s">
        <v>336</v>
      </c>
      <c r="D27" s="376" t="s">
        <v>164</v>
      </c>
      <c r="E27" s="386" t="s">
        <v>321</v>
      </c>
      <c r="F27" s="384"/>
      <c r="G27" s="395" t="s">
        <v>563</v>
      </c>
      <c r="H27" s="385"/>
      <c r="I27" s="385"/>
    </row>
    <row r="28" spans="1:9" ht="15">
      <c r="A28" s="375" t="s">
        <v>302</v>
      </c>
      <c r="B28" s="371" t="s">
        <v>368</v>
      </c>
      <c r="C28" s="371" t="s">
        <v>321</v>
      </c>
      <c r="D28" s="376" t="s">
        <v>34</v>
      </c>
      <c r="E28" s="387" t="s">
        <v>497</v>
      </c>
      <c r="F28" s="386" t="s">
        <v>317</v>
      </c>
      <c r="G28" s="385"/>
      <c r="H28" s="385"/>
      <c r="I28" s="385"/>
    </row>
    <row r="29" spans="1:9" ht="15">
      <c r="A29" s="377" t="s">
        <v>303</v>
      </c>
      <c r="B29" s="370"/>
      <c r="C29" s="370"/>
      <c r="D29" s="378"/>
      <c r="E29" s="386" t="s">
        <v>317</v>
      </c>
      <c r="F29" s="387" t="s">
        <v>495</v>
      </c>
      <c r="G29" s="384"/>
      <c r="H29" s="385"/>
      <c r="I29" s="385"/>
    </row>
    <row r="30" spans="1:9" ht="15">
      <c r="A30" s="379" t="s">
        <v>304</v>
      </c>
      <c r="B30" s="389">
        <v>1974</v>
      </c>
      <c r="C30" s="389" t="s">
        <v>317</v>
      </c>
      <c r="D30" s="390" t="s">
        <v>28</v>
      </c>
      <c r="E30" s="387"/>
      <c r="F30" s="384"/>
      <c r="G30" s="384"/>
      <c r="H30" s="386" t="s">
        <v>351</v>
      </c>
      <c r="I30" s="385"/>
    </row>
    <row r="31" spans="1:9" ht="15">
      <c r="A31" s="178"/>
      <c r="B31" s="47"/>
      <c r="C31" s="47"/>
      <c r="D31" s="47"/>
      <c r="E31" s="384"/>
      <c r="F31" s="400"/>
      <c r="G31" s="400"/>
      <c r="H31" s="387" t="s">
        <v>573</v>
      </c>
      <c r="I31" s="388"/>
    </row>
    <row r="32" spans="1:9" ht="15">
      <c r="A32" s="375" t="s">
        <v>305</v>
      </c>
      <c r="B32" s="382">
        <v>1907</v>
      </c>
      <c r="C32" s="382" t="s">
        <v>350</v>
      </c>
      <c r="D32" s="383" t="s">
        <v>119</v>
      </c>
      <c r="E32" s="386" t="s">
        <v>350</v>
      </c>
      <c r="F32" s="384"/>
      <c r="G32" s="384"/>
      <c r="H32" s="401"/>
      <c r="I32" s="384"/>
    </row>
    <row r="33" spans="1:9" ht="15">
      <c r="A33" s="375" t="s">
        <v>306</v>
      </c>
      <c r="B33" s="371"/>
      <c r="C33" s="371"/>
      <c r="D33" s="376"/>
      <c r="E33" s="387"/>
      <c r="F33" s="386" t="s">
        <v>338</v>
      </c>
      <c r="G33" s="384"/>
      <c r="H33" s="401"/>
      <c r="I33" s="384"/>
    </row>
    <row r="34" spans="1:9" ht="15">
      <c r="A34" s="377" t="s">
        <v>307</v>
      </c>
      <c r="B34" s="370" t="s">
        <v>361</v>
      </c>
      <c r="C34" s="370" t="s">
        <v>315</v>
      </c>
      <c r="D34" s="378" t="s">
        <v>3</v>
      </c>
      <c r="E34" s="386" t="s">
        <v>338</v>
      </c>
      <c r="F34" s="395" t="s">
        <v>511</v>
      </c>
      <c r="G34" s="385"/>
      <c r="H34" s="401"/>
      <c r="I34" s="384"/>
    </row>
    <row r="35" spans="1:9" ht="15">
      <c r="A35" s="377" t="s">
        <v>308</v>
      </c>
      <c r="B35" s="370" t="s">
        <v>353</v>
      </c>
      <c r="C35" s="370" t="s">
        <v>338</v>
      </c>
      <c r="D35" s="378" t="s">
        <v>26</v>
      </c>
      <c r="E35" s="387" t="s">
        <v>504</v>
      </c>
      <c r="F35" s="384"/>
      <c r="G35" s="386" t="s">
        <v>351</v>
      </c>
      <c r="H35" s="401"/>
      <c r="I35" s="384"/>
    </row>
    <row r="36" spans="1:9" ht="15">
      <c r="A36" s="375" t="s">
        <v>309</v>
      </c>
      <c r="B36" s="371" t="s">
        <v>365</v>
      </c>
      <c r="C36" s="371" t="s">
        <v>340</v>
      </c>
      <c r="D36" s="376" t="s">
        <v>119</v>
      </c>
      <c r="E36" s="386" t="s">
        <v>340</v>
      </c>
      <c r="F36" s="384"/>
      <c r="G36" s="387" t="s">
        <v>561</v>
      </c>
      <c r="H36" s="400"/>
      <c r="I36" s="384"/>
    </row>
    <row r="37" spans="1:9" ht="15">
      <c r="A37" s="375" t="s">
        <v>310</v>
      </c>
      <c r="B37" s="371"/>
      <c r="C37" s="371"/>
      <c r="D37" s="376"/>
      <c r="E37" s="387"/>
      <c r="F37" s="386" t="s">
        <v>351</v>
      </c>
      <c r="G37" s="385"/>
      <c r="H37" s="400"/>
      <c r="I37" s="384"/>
    </row>
    <row r="38" spans="1:9" ht="15">
      <c r="A38" s="377" t="s">
        <v>311</v>
      </c>
      <c r="B38" s="370"/>
      <c r="C38" s="370"/>
      <c r="D38" s="378"/>
      <c r="E38" s="386" t="s">
        <v>351</v>
      </c>
      <c r="F38" s="387" t="s">
        <v>496</v>
      </c>
      <c r="G38" s="384"/>
      <c r="H38" s="400"/>
      <c r="I38" s="384"/>
    </row>
    <row r="39" spans="1:9" ht="15">
      <c r="A39" s="379" t="s">
        <v>312</v>
      </c>
      <c r="B39" s="389">
        <v>2171</v>
      </c>
      <c r="C39" s="389" t="s">
        <v>351</v>
      </c>
      <c r="D39" s="390" t="s">
        <v>3</v>
      </c>
      <c r="E39" s="387"/>
      <c r="F39" s="384"/>
      <c r="G39" s="384"/>
      <c r="H39" s="400"/>
      <c r="I39" s="384"/>
    </row>
    <row r="40" spans="5:9" ht="15">
      <c r="E40" s="384"/>
      <c r="F40" s="384"/>
      <c r="G40" s="384"/>
      <c r="H40" s="384"/>
      <c r="I40" s="38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1"/>
  <headerFooter>
    <oddHeader>&amp;CMejlans Bollförening r.f.</oddHeader>
    <oddFooter>&amp;Cwww.mbf.fi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8.8515625" style="0" bestFit="1" customWidth="1"/>
    <col min="5" max="9" width="18.7109375" style="0" customWidth="1"/>
  </cols>
  <sheetData>
    <row r="1" ht="15.75" thickBot="1"/>
    <row r="2" spans="8:9" ht="15">
      <c r="H2" s="175" t="s">
        <v>128</v>
      </c>
      <c r="I2" s="201" t="s">
        <v>131</v>
      </c>
    </row>
    <row r="3" spans="8:9" ht="15">
      <c r="H3" s="176" t="s">
        <v>129</v>
      </c>
      <c r="I3" s="202" t="s">
        <v>137</v>
      </c>
    </row>
    <row r="4" spans="8:9" ht="15.75" thickBot="1">
      <c r="H4" s="177" t="s">
        <v>130</v>
      </c>
      <c r="I4" s="203" t="s">
        <v>167</v>
      </c>
    </row>
    <row r="5" spans="1:9" ht="15">
      <c r="A5" s="396" t="s">
        <v>173</v>
      </c>
      <c r="E5" s="384"/>
      <c r="F5" s="384"/>
      <c r="G5" s="384"/>
      <c r="H5" s="384"/>
      <c r="I5" s="384"/>
    </row>
    <row r="6" spans="1:9" ht="15">
      <c r="A6" s="372"/>
      <c r="B6" s="373" t="s">
        <v>242</v>
      </c>
      <c r="C6" s="373" t="s">
        <v>243</v>
      </c>
      <c r="D6" s="374" t="s">
        <v>244</v>
      </c>
      <c r="E6" s="384"/>
      <c r="F6" s="384"/>
      <c r="G6" s="384"/>
      <c r="H6" s="384"/>
      <c r="I6" s="384"/>
    </row>
    <row r="7" spans="1:9" ht="15">
      <c r="A7" s="375" t="s">
        <v>9</v>
      </c>
      <c r="B7" s="371" t="s">
        <v>377</v>
      </c>
      <c r="C7" s="371" t="s">
        <v>320</v>
      </c>
      <c r="D7" s="376" t="s">
        <v>32</v>
      </c>
      <c r="E7" s="403" t="s">
        <v>320</v>
      </c>
      <c r="F7" s="404"/>
      <c r="G7" s="404"/>
      <c r="H7" s="404"/>
      <c r="I7" s="384"/>
    </row>
    <row r="8" spans="1:9" ht="15">
      <c r="A8" s="375" t="s">
        <v>10</v>
      </c>
      <c r="B8" s="371"/>
      <c r="C8" s="371"/>
      <c r="D8" s="376"/>
      <c r="E8" s="397"/>
      <c r="F8" s="403" t="s">
        <v>320</v>
      </c>
      <c r="G8" s="404"/>
      <c r="H8" s="404"/>
      <c r="I8" s="384"/>
    </row>
    <row r="9" spans="1:9" ht="15">
      <c r="A9" s="377" t="s">
        <v>11</v>
      </c>
      <c r="B9" s="370" t="s">
        <v>358</v>
      </c>
      <c r="C9" s="370" t="s">
        <v>318</v>
      </c>
      <c r="D9" s="378" t="s">
        <v>32</v>
      </c>
      <c r="E9" s="403" t="s">
        <v>318</v>
      </c>
      <c r="F9" s="398" t="s">
        <v>509</v>
      </c>
      <c r="G9" s="405"/>
      <c r="H9" s="404"/>
      <c r="I9" s="384"/>
    </row>
    <row r="10" spans="1:9" ht="15">
      <c r="A10" s="377" t="s">
        <v>12</v>
      </c>
      <c r="B10" s="370" t="s">
        <v>357</v>
      </c>
      <c r="C10" s="370"/>
      <c r="D10" s="378"/>
      <c r="E10" s="397"/>
      <c r="F10" s="404"/>
      <c r="G10" s="403" t="s">
        <v>320</v>
      </c>
      <c r="H10" s="404"/>
      <c r="I10" s="384"/>
    </row>
    <row r="11" spans="1:9" ht="15">
      <c r="A11" s="375" t="s">
        <v>19</v>
      </c>
      <c r="B11" s="371" t="s">
        <v>378</v>
      </c>
      <c r="C11" s="371" t="s">
        <v>346</v>
      </c>
      <c r="D11" s="376" t="s">
        <v>146</v>
      </c>
      <c r="E11" s="403" t="s">
        <v>346</v>
      </c>
      <c r="F11" s="404"/>
      <c r="G11" s="398" t="s">
        <v>564</v>
      </c>
      <c r="H11" s="405"/>
      <c r="I11" s="384"/>
    </row>
    <row r="12" spans="1:9" ht="15">
      <c r="A12" s="375" t="s">
        <v>239</v>
      </c>
      <c r="B12" s="371" t="s">
        <v>375</v>
      </c>
      <c r="C12" s="371" t="s">
        <v>330</v>
      </c>
      <c r="D12" s="376" t="s">
        <v>27</v>
      </c>
      <c r="E12" s="397" t="s">
        <v>501</v>
      </c>
      <c r="F12" s="403" t="s">
        <v>346</v>
      </c>
      <c r="G12" s="405"/>
      <c r="H12" s="405"/>
      <c r="I12" s="384"/>
    </row>
    <row r="13" spans="1:9" ht="15">
      <c r="A13" s="377" t="s">
        <v>240</v>
      </c>
      <c r="B13" s="370"/>
      <c r="C13" s="370"/>
      <c r="D13" s="378"/>
      <c r="E13" s="403" t="s">
        <v>326</v>
      </c>
      <c r="F13" s="397" t="s">
        <v>503</v>
      </c>
      <c r="G13" s="404"/>
      <c r="H13" s="405"/>
      <c r="I13" s="384"/>
    </row>
    <row r="14" spans="1:9" ht="15">
      <c r="A14" s="379" t="s">
        <v>241</v>
      </c>
      <c r="B14" s="380" t="s">
        <v>371</v>
      </c>
      <c r="C14" s="380" t="s">
        <v>326</v>
      </c>
      <c r="D14" s="381" t="s">
        <v>20</v>
      </c>
      <c r="E14" s="397"/>
      <c r="F14" s="404"/>
      <c r="G14" s="404"/>
      <c r="H14" s="406" t="s">
        <v>320</v>
      </c>
      <c r="I14" s="384"/>
    </row>
    <row r="15" spans="1:9" ht="15">
      <c r="A15" s="399"/>
      <c r="B15" s="207"/>
      <c r="C15" s="207"/>
      <c r="D15" s="207"/>
      <c r="E15" s="404"/>
      <c r="F15" s="407"/>
      <c r="G15" s="407"/>
      <c r="H15" s="398" t="s">
        <v>575</v>
      </c>
      <c r="I15" s="384"/>
    </row>
    <row r="16" spans="1:9" ht="15">
      <c r="A16" s="375" t="s">
        <v>250</v>
      </c>
      <c r="B16" s="371" t="s">
        <v>356</v>
      </c>
      <c r="C16" s="371" t="s">
        <v>339</v>
      </c>
      <c r="D16" s="376" t="s">
        <v>3</v>
      </c>
      <c r="E16" s="403" t="s">
        <v>339</v>
      </c>
      <c r="F16" s="404"/>
      <c r="G16" s="404"/>
      <c r="H16" s="408"/>
      <c r="I16" s="384"/>
    </row>
    <row r="17" spans="1:9" ht="15">
      <c r="A17" s="375" t="s">
        <v>251</v>
      </c>
      <c r="B17" s="371"/>
      <c r="C17" s="371"/>
      <c r="D17" s="376"/>
      <c r="E17" s="397"/>
      <c r="F17" s="403" t="s">
        <v>325</v>
      </c>
      <c r="G17" s="404"/>
      <c r="H17" s="408"/>
      <c r="I17" s="384"/>
    </row>
    <row r="18" spans="1:9" ht="15">
      <c r="A18" s="377" t="s">
        <v>252</v>
      </c>
      <c r="B18" s="370" t="s">
        <v>373</v>
      </c>
      <c r="C18" s="370" t="s">
        <v>325</v>
      </c>
      <c r="D18" s="378" t="s">
        <v>20</v>
      </c>
      <c r="E18" s="403" t="s">
        <v>325</v>
      </c>
      <c r="F18" s="398" t="s">
        <v>412</v>
      </c>
      <c r="G18" s="405"/>
      <c r="H18" s="408"/>
      <c r="I18" s="384"/>
    </row>
    <row r="19" spans="1:9" ht="15">
      <c r="A19" s="377" t="s">
        <v>253</v>
      </c>
      <c r="B19" s="370" t="s">
        <v>359</v>
      </c>
      <c r="C19" s="370"/>
      <c r="D19" s="378"/>
      <c r="E19" s="397"/>
      <c r="F19" s="404"/>
      <c r="G19" s="403" t="s">
        <v>341</v>
      </c>
      <c r="H19" s="408"/>
      <c r="I19" s="384"/>
    </row>
    <row r="20" spans="1:9" ht="15">
      <c r="A20" s="375" t="s">
        <v>254</v>
      </c>
      <c r="B20" s="371" t="s">
        <v>370</v>
      </c>
      <c r="C20" s="371" t="s">
        <v>343</v>
      </c>
      <c r="D20" s="376" t="s">
        <v>119</v>
      </c>
      <c r="E20" s="403" t="s">
        <v>341</v>
      </c>
      <c r="F20" s="404"/>
      <c r="G20" s="397" t="s">
        <v>412</v>
      </c>
      <c r="H20" s="407"/>
      <c r="I20" s="384"/>
    </row>
    <row r="21" spans="1:9" ht="15">
      <c r="A21" s="375" t="s">
        <v>255</v>
      </c>
      <c r="B21" s="371" t="s">
        <v>379</v>
      </c>
      <c r="C21" s="371" t="s">
        <v>341</v>
      </c>
      <c r="D21" s="376" t="s">
        <v>3</v>
      </c>
      <c r="E21" s="397" t="s">
        <v>412</v>
      </c>
      <c r="F21" s="403" t="s">
        <v>341</v>
      </c>
      <c r="G21" s="405"/>
      <c r="H21" s="407"/>
      <c r="I21" s="384"/>
    </row>
    <row r="22" spans="1:9" ht="15">
      <c r="A22" s="377" t="s">
        <v>256</v>
      </c>
      <c r="B22" s="370"/>
      <c r="C22" s="370"/>
      <c r="D22" s="378"/>
      <c r="E22" s="403" t="s">
        <v>329</v>
      </c>
      <c r="F22" s="397" t="s">
        <v>507</v>
      </c>
      <c r="G22" s="404"/>
      <c r="H22" s="407"/>
      <c r="I22" s="384"/>
    </row>
    <row r="23" spans="1:9" ht="15">
      <c r="A23" s="379" t="s">
        <v>257</v>
      </c>
      <c r="B23" s="380" t="s">
        <v>374</v>
      </c>
      <c r="C23" s="380" t="s">
        <v>329</v>
      </c>
      <c r="D23" s="381" t="s">
        <v>25</v>
      </c>
      <c r="E23" s="397"/>
      <c r="F23" s="404"/>
      <c r="G23" s="404"/>
      <c r="H23" s="407"/>
      <c r="I23" s="38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1"/>
  <headerFooter>
    <oddHeader>&amp;CMejlans Bollförening r.f.</oddHeader>
    <oddFooter>&amp;Cwww.mbf.fi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6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4.140625" style="0" bestFit="1" customWidth="1"/>
    <col min="5" max="5" width="15.00390625" style="0" bestFit="1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/>
    <row r="2" spans="2:21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41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2:46" ht="16.5" thickBot="1">
      <c r="B3" s="7"/>
      <c r="C3" s="180"/>
      <c r="D3" s="8" t="s">
        <v>3</v>
      </c>
      <c r="E3" s="9" t="s">
        <v>4</v>
      </c>
      <c r="F3" s="500">
        <v>8</v>
      </c>
      <c r="G3" s="501"/>
      <c r="H3" s="502"/>
      <c r="I3" s="503" t="s">
        <v>5</v>
      </c>
      <c r="J3" s="504"/>
      <c r="K3" s="504"/>
      <c r="L3" s="505">
        <v>41342</v>
      </c>
      <c r="M3" s="505"/>
      <c r="N3" s="505"/>
      <c r="O3" s="506"/>
      <c r="P3" s="10" t="s">
        <v>6</v>
      </c>
      <c r="Q3" s="194"/>
      <c r="R3" s="194"/>
      <c r="S3" s="507">
        <v>0.4166666666666667</v>
      </c>
      <c r="T3" s="508"/>
      <c r="U3" s="509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2:46" ht="16.5" thickTop="1">
      <c r="B4" s="12"/>
      <c r="C4" s="184" t="s">
        <v>145</v>
      </c>
      <c r="D4" s="13" t="s">
        <v>7</v>
      </c>
      <c r="E4" s="14" t="s">
        <v>8</v>
      </c>
      <c r="F4" s="488" t="s">
        <v>9</v>
      </c>
      <c r="G4" s="489"/>
      <c r="H4" s="488" t="s">
        <v>10</v>
      </c>
      <c r="I4" s="489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  <c r="W4" s="78" t="s">
        <v>64</v>
      </c>
      <c r="X4" s="79"/>
      <c r="Y4" s="80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2:46" ht="15">
      <c r="B5" s="19" t="s">
        <v>9</v>
      </c>
      <c r="C5" s="185">
        <v>2247</v>
      </c>
      <c r="D5" s="20" t="s">
        <v>120</v>
      </c>
      <c r="E5" s="21" t="s">
        <v>17</v>
      </c>
      <c r="F5" s="22"/>
      <c r="G5" s="23"/>
      <c r="H5" s="24">
        <f>+R15</f>
        <v>3</v>
      </c>
      <c r="I5" s="25">
        <f>+S15</f>
        <v>0</v>
      </c>
      <c r="J5" s="24">
        <f>R11</f>
        <v>3</v>
      </c>
      <c r="K5" s="25">
        <f>S11</f>
        <v>1</v>
      </c>
      <c r="L5" s="24">
        <f>R13</f>
      </c>
      <c r="M5" s="25">
        <f>S13</f>
      </c>
      <c r="N5" s="24"/>
      <c r="O5" s="25"/>
      <c r="P5" s="26">
        <f>IF(SUM(F5:O5)=0,"",COUNTIF(G5:G8,"3"))</f>
        <v>2</v>
      </c>
      <c r="Q5" s="27">
        <f>IF(SUM(G5:P5)=0,"",COUNTIF(F5:F8,"3"))</f>
        <v>0</v>
      </c>
      <c r="R5" s="28">
        <f>IF(SUM(F5:O5)=0,"",SUM(G5:G8))</f>
        <v>6</v>
      </c>
      <c r="S5" s="29">
        <f>IF(SUM(F5:O5)=0,"",SUM(F5:F8))</f>
        <v>1</v>
      </c>
      <c r="T5" s="555">
        <v>1</v>
      </c>
      <c r="U5" s="556"/>
      <c r="W5" s="81">
        <f>+W11+W13+W15</f>
        <v>75</v>
      </c>
      <c r="X5" s="82">
        <f>+X11+X13+X15</f>
        <v>53</v>
      </c>
      <c r="Y5" s="83">
        <f>+W5-X5</f>
        <v>22</v>
      </c>
      <c r="AL5" s="431"/>
      <c r="AM5" s="47">
        <f aca="true" t="shared" si="0" ref="AM5:AR5">AM11+AM13+AM15</f>
        <v>0</v>
      </c>
      <c r="AN5" s="47">
        <f t="shared" si="0"/>
        <v>0</v>
      </c>
      <c r="AO5" s="420">
        <f t="shared" si="0"/>
        <v>0</v>
      </c>
      <c r="AP5" s="422">
        <f t="shared" si="0"/>
        <v>0</v>
      </c>
      <c r="AQ5" s="421">
        <f t="shared" si="0"/>
        <v>0</v>
      </c>
      <c r="AR5" s="422">
        <f t="shared" si="0"/>
        <v>0</v>
      </c>
      <c r="AS5" s="423" t="e">
        <f>AO5/AP5</f>
        <v>#DIV/0!</v>
      </c>
      <c r="AT5" s="424" t="e">
        <f>AQ5/AR5</f>
        <v>#DIV/0!</v>
      </c>
    </row>
    <row r="6" spans="2:46" ht="15">
      <c r="B6" s="30" t="s">
        <v>10</v>
      </c>
      <c r="C6" s="185">
        <v>2039</v>
      </c>
      <c r="D6" s="20" t="s">
        <v>121</v>
      </c>
      <c r="E6" s="31" t="s">
        <v>122</v>
      </c>
      <c r="F6" s="32">
        <f>+S15</f>
        <v>0</v>
      </c>
      <c r="G6" s="33">
        <f>+R15</f>
        <v>3</v>
      </c>
      <c r="H6" s="34"/>
      <c r="I6" s="35"/>
      <c r="J6" s="32">
        <f>R14</f>
        <v>1</v>
      </c>
      <c r="K6" s="33">
        <f>S14</f>
        <v>3</v>
      </c>
      <c r="L6" s="32">
        <f>R12</f>
      </c>
      <c r="M6" s="33">
        <f>S12</f>
      </c>
      <c r="N6" s="32"/>
      <c r="O6" s="33"/>
      <c r="P6" s="26">
        <f>IF(SUM(F6:O6)=0,"",COUNTIF(I5:I8,"3"))</f>
        <v>0</v>
      </c>
      <c r="Q6" s="27">
        <f>IF(SUM(G6:P6)=0,"",COUNTIF(H5:H8,"3"))</f>
        <v>2</v>
      </c>
      <c r="R6" s="28">
        <f>IF(SUM(F6:O6)=0,"",SUM(I5:I8))</f>
        <v>1</v>
      </c>
      <c r="S6" s="29">
        <f>IF(SUM(F6:O6)=0,"",SUM(H5:H8))</f>
        <v>6</v>
      </c>
      <c r="T6" s="555">
        <v>3</v>
      </c>
      <c r="U6" s="556"/>
      <c r="W6" s="81">
        <f>+W12+W14+X15</f>
        <v>57</v>
      </c>
      <c r="X6" s="82">
        <f>+X12+X14+W15</f>
        <v>72</v>
      </c>
      <c r="Y6" s="83">
        <f>+W6-X6</f>
        <v>-15</v>
      </c>
      <c r="AL6" s="432"/>
      <c r="AM6" s="47">
        <f>AM12+AM14+AN15</f>
        <v>0</v>
      </c>
      <c r="AN6" s="47">
        <f>AN12+AN14+AM15</f>
        <v>0</v>
      </c>
      <c r="AO6" s="420">
        <f>AO12+AO14+AP15</f>
        <v>0</v>
      </c>
      <c r="AP6" s="422">
        <f>AP12+AP14+AO15</f>
        <v>0</v>
      </c>
      <c r="AQ6" s="421">
        <f>AQ12+AQ14+AR15</f>
        <v>0</v>
      </c>
      <c r="AR6" s="422">
        <f>AR12+AR14+AQ15</f>
        <v>0</v>
      </c>
      <c r="AS6" s="423" t="e">
        <f>AO6/AP6</f>
        <v>#DIV/0!</v>
      </c>
      <c r="AT6" s="424" t="e">
        <f>AQ6/AR6</f>
        <v>#DIV/0!</v>
      </c>
    </row>
    <row r="7" spans="2:46" ht="15">
      <c r="B7" s="30" t="s">
        <v>11</v>
      </c>
      <c r="C7" s="185">
        <v>2011</v>
      </c>
      <c r="D7" s="20" t="s">
        <v>40</v>
      </c>
      <c r="E7" s="31" t="s">
        <v>3</v>
      </c>
      <c r="F7" s="32">
        <f>+S11</f>
        <v>1</v>
      </c>
      <c r="G7" s="33">
        <f>+R11</f>
        <v>3</v>
      </c>
      <c r="H7" s="32">
        <f>S14</f>
        <v>3</v>
      </c>
      <c r="I7" s="33">
        <f>R14</f>
        <v>1</v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  <v>1</v>
      </c>
      <c r="Q7" s="27">
        <f>IF(SUM(G7:P7)=0,"",COUNTIF(J5:J8,"3"))</f>
        <v>1</v>
      </c>
      <c r="R7" s="28">
        <f>IF(SUM(F7:O7)=0,"",SUM(K5:K8))</f>
        <v>4</v>
      </c>
      <c r="S7" s="29">
        <f>IF(SUM(F7:O7)=0,"",SUM(J5:J8))</f>
        <v>4</v>
      </c>
      <c r="T7" s="555">
        <v>2</v>
      </c>
      <c r="U7" s="556"/>
      <c r="W7" s="81">
        <f>+X11+X14+W16</f>
        <v>66</v>
      </c>
      <c r="X7" s="82">
        <f>+W11+W14+X16</f>
        <v>73</v>
      </c>
      <c r="Y7" s="83">
        <f>+W7-X7</f>
        <v>-7</v>
      </c>
      <c r="AL7" s="432"/>
      <c r="AM7" s="47">
        <f>AN11+AN14+AM16</f>
        <v>0</v>
      </c>
      <c r="AN7" s="47">
        <f>AM11+AM14+AN16</f>
        <v>0</v>
      </c>
      <c r="AO7" s="420">
        <f>AP11+AP14+AO16</f>
        <v>0</v>
      </c>
      <c r="AP7" s="422">
        <f>AO11+AO14+AP16</f>
        <v>0</v>
      </c>
      <c r="AQ7" s="421">
        <f>AR11+AR14+AQ16</f>
        <v>0</v>
      </c>
      <c r="AR7" s="422">
        <f>AQ11+AQ14+AR16</f>
        <v>0</v>
      </c>
      <c r="AS7" s="423" t="e">
        <f>AO7/AP7</f>
        <v>#DIV/0!</v>
      </c>
      <c r="AT7" s="424" t="e">
        <f>AQ7/AR7</f>
        <v>#DIV/0!</v>
      </c>
    </row>
    <row r="8" spans="2:46" ht="15.75" thickBot="1">
      <c r="B8" s="36" t="s">
        <v>12</v>
      </c>
      <c r="C8" s="186"/>
      <c r="D8" s="37"/>
      <c r="E8" s="38"/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557"/>
      <c r="U8" s="558"/>
      <c r="W8" s="81">
        <f>+X12+X13+X16</f>
        <v>0</v>
      </c>
      <c r="X8" s="82">
        <f>+W12+W13+W16</f>
        <v>0</v>
      </c>
      <c r="Y8" s="83">
        <f>+W8-X8</f>
        <v>0</v>
      </c>
      <c r="AL8" s="433"/>
      <c r="AM8" s="425">
        <f>AN12+AN13+AN16</f>
        <v>0</v>
      </c>
      <c r="AN8" s="425">
        <f>AM12+AM13+AM16</f>
        <v>0</v>
      </c>
      <c r="AO8" s="426">
        <f>AP12+AP13+AP16</f>
        <v>0</v>
      </c>
      <c r="AP8" s="428">
        <f>AO12+AO13+AO16</f>
        <v>0</v>
      </c>
      <c r="AQ8" s="427">
        <f>AR12+AR13+AR16</f>
        <v>0</v>
      </c>
      <c r="AR8" s="428">
        <f>AQ12+AQ13+AQ16</f>
        <v>0</v>
      </c>
      <c r="AS8" s="429" t="e">
        <f>AO8/AP8</f>
        <v>#DIV/0!</v>
      </c>
      <c r="AT8" s="430" t="e">
        <f>AQ8/AR8</f>
        <v>#DIV/0!</v>
      </c>
    </row>
    <row r="9" spans="1:26" ht="16.5" outlineLevel="1" thickTop="1">
      <c r="A9" s="77"/>
      <c r="B9" s="84"/>
      <c r="C9" s="132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outlineLevel="1" thickBot="1">
      <c r="A10" s="77"/>
      <c r="B10" s="92"/>
      <c r="C10" s="359"/>
      <c r="D10" s="93" t="s">
        <v>68</v>
      </c>
      <c r="E10" s="94"/>
      <c r="F10" s="94"/>
      <c r="G10" s="95"/>
      <c r="H10" s="483" t="s">
        <v>69</v>
      </c>
      <c r="I10" s="484"/>
      <c r="J10" s="485" t="s">
        <v>70</v>
      </c>
      <c r="K10" s="484"/>
      <c r="L10" s="485" t="s">
        <v>71</v>
      </c>
      <c r="M10" s="484"/>
      <c r="N10" s="485" t="s">
        <v>72</v>
      </c>
      <c r="O10" s="484"/>
      <c r="P10" s="485" t="s">
        <v>73</v>
      </c>
      <c r="Q10" s="484"/>
      <c r="R10" s="486" t="s">
        <v>74</v>
      </c>
      <c r="S10" s="487"/>
      <c r="U10" s="96"/>
      <c r="W10" s="97" t="s">
        <v>64</v>
      </c>
      <c r="X10" s="98"/>
      <c r="Y10" s="80" t="s">
        <v>65</v>
      </c>
    </row>
    <row r="11" spans="1:44" ht="15.75" outlineLevel="1">
      <c r="A11" s="77"/>
      <c r="B11" s="360" t="s">
        <v>75</v>
      </c>
      <c r="C11" s="181"/>
      <c r="D11" s="99" t="str">
        <f>IF(D5&gt;"",D5,"")</f>
        <v>Alexandra Lotto/Ksenia Nerman</v>
      </c>
      <c r="E11" s="100" t="str">
        <f>IF(D7&gt;"",D7,"")</f>
        <v>Marianna Saarialho/Kaarina Saarialho</v>
      </c>
      <c r="F11" s="86"/>
      <c r="G11" s="101"/>
      <c r="H11" s="476">
        <v>10</v>
      </c>
      <c r="I11" s="477"/>
      <c r="J11" s="474">
        <v>-7</v>
      </c>
      <c r="K11" s="475"/>
      <c r="L11" s="474">
        <v>4</v>
      </c>
      <c r="M11" s="475"/>
      <c r="N11" s="474">
        <v>3</v>
      </c>
      <c r="O11" s="475"/>
      <c r="P11" s="478"/>
      <c r="Q11" s="475"/>
      <c r="R11" s="102">
        <f aca="true" t="shared" si="1" ref="R11:R16">IF(COUNT(H11:P11)=0,"",COUNTIF(H11:P11,"&gt;=0"))</f>
        <v>3</v>
      </c>
      <c r="S11" s="103">
        <f aca="true" t="shared" si="2" ref="S11:S16">IF(COUNT(H11:P11)=0,"",(IF(LEFT(H11,1)="-",1,0)+IF(LEFT(J11,1)="-",1,0)+IF(LEFT(L11,1)="-",1,0)+IF(LEFT(N11,1)="-",1,0)+IF(LEFT(P11,1)="-",1,0)))</f>
        <v>1</v>
      </c>
      <c r="T11" s="104"/>
      <c r="U11" s="105"/>
      <c r="W11" s="106">
        <f aca="true" t="shared" si="3" ref="W11:X16">+AA11+AC11+AE11+AG11+AI11</f>
        <v>41</v>
      </c>
      <c r="X11" s="107">
        <f t="shared" si="3"/>
        <v>28</v>
      </c>
      <c r="Y11" s="108">
        <f aca="true" t="shared" si="4" ref="Y11:Y16">+W11-X11</f>
        <v>13</v>
      </c>
      <c r="AA11" s="109">
        <f>IF(H11="",0,IF(LEFT(H11,1)="-",ABS(H11),(IF(H11&gt;9,H11+2,11))))</f>
        <v>12</v>
      </c>
      <c r="AB11" s="110">
        <f aca="true" t="shared" si="5" ref="AB11:AB16">IF(H11="",0,IF(LEFT(H11,1)="-",(IF(ABS(H11)&gt;9,(ABS(H11)+2),11)),H11))</f>
        <v>10</v>
      </c>
      <c r="AC11" s="109">
        <f>IF(J11="",0,IF(LEFT(J11,1)="-",ABS(J11),(IF(J11&gt;9,J11+2,11))))</f>
        <v>7</v>
      </c>
      <c r="AD11" s="110">
        <f aca="true" t="shared" si="6" ref="AD11:AD16">IF(J11="",0,IF(LEFT(J11,1)="-",(IF(ABS(J11)&gt;9,(ABS(J11)+2),11)),J11))</f>
        <v>11</v>
      </c>
      <c r="AE11" s="109">
        <f>IF(L11="",0,IF(LEFT(L11,1)="-",ABS(L11),(IF(L11&gt;9,L11+2,11))))</f>
        <v>11</v>
      </c>
      <c r="AF11" s="110">
        <f aca="true" t="shared" si="7" ref="AF11:AF16">IF(L11="",0,IF(LEFT(L11,1)="-",(IF(ABS(L11)&gt;9,(ABS(L11)+2),11)),L11))</f>
        <v>4</v>
      </c>
      <c r="AG11" s="109">
        <f>IF(N11="",0,IF(LEFT(N11,1)="-",ABS(N11),(IF(N11&gt;9,N11+2,11))))</f>
        <v>11</v>
      </c>
      <c r="AH11" s="110">
        <f aca="true" t="shared" si="8" ref="AH11:AH16">IF(N11="",0,IF(LEFT(N11,1)="-",(IF(ABS(N11)&gt;9,(ABS(N11)+2),11)),N11))</f>
        <v>3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434">
        <f>IF(OR(ISBLANK(AL5),ISBLANK(AL7)),0,1)</f>
        <v>0</v>
      </c>
      <c r="AM11" s="436">
        <f aca="true" t="shared" si="11" ref="AM11:AM16">IF(AO11=3,1,0)</f>
        <v>0</v>
      </c>
      <c r="AN11" s="211">
        <f aca="true" t="shared" si="12" ref="AN11:AN16">IF(AP11=3,1,0)</f>
        <v>0</v>
      </c>
      <c r="AO11" s="436">
        <f aca="true" t="shared" si="13" ref="AO11:AO16">IF($AL11=1,$AL11*R11,0)</f>
        <v>0</v>
      </c>
      <c r="AP11" s="211">
        <f aca="true" t="shared" si="14" ref="AP11:AP16">IF($AL11=1,$AL11*S11,0)</f>
        <v>0</v>
      </c>
      <c r="AQ11" s="436">
        <f aca="true" t="shared" si="15" ref="AQ11:AQ16">$AL11*W11</f>
        <v>0</v>
      </c>
      <c r="AR11" s="211">
        <f aca="true" t="shared" si="16" ref="AR11:AR16">$AL11*X11</f>
        <v>0</v>
      </c>
    </row>
    <row r="12" spans="1:44" ht="15.75" outlineLevel="1">
      <c r="A12" s="77"/>
      <c r="B12" s="361" t="s">
        <v>76</v>
      </c>
      <c r="C12" s="181"/>
      <c r="D12" s="99" t="str">
        <f>IF(D6&gt;"",D6,"")</f>
        <v>Sofia Sinishin/Katrin Pelli</v>
      </c>
      <c r="E12" s="111">
        <f>IF(D8&gt;"",D8,"")</f>
      </c>
      <c r="F12" s="112"/>
      <c r="G12" s="101"/>
      <c r="H12" s="467"/>
      <c r="I12" s="468"/>
      <c r="J12" s="467"/>
      <c r="K12" s="468"/>
      <c r="L12" s="467"/>
      <c r="M12" s="468"/>
      <c r="N12" s="467"/>
      <c r="O12" s="468"/>
      <c r="P12" s="467"/>
      <c r="Q12" s="468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17">
        <f>IF(OR(ISBLANK(AL6),ISBLANK(AL8)),0,1)</f>
        <v>0</v>
      </c>
      <c r="AM12" s="437">
        <f t="shared" si="11"/>
        <v>0</v>
      </c>
      <c r="AN12" s="225">
        <f t="shared" si="12"/>
        <v>0</v>
      </c>
      <c r="AO12" s="437">
        <f t="shared" si="13"/>
        <v>0</v>
      </c>
      <c r="AP12" s="225">
        <f t="shared" si="14"/>
        <v>0</v>
      </c>
      <c r="AQ12" s="437">
        <f t="shared" si="15"/>
        <v>0</v>
      </c>
      <c r="AR12" s="225">
        <f t="shared" si="16"/>
        <v>0</v>
      </c>
    </row>
    <row r="13" spans="1:44" ht="16.5" outlineLevel="1" thickBot="1">
      <c r="A13" s="77"/>
      <c r="B13" s="361" t="s">
        <v>77</v>
      </c>
      <c r="C13" s="181"/>
      <c r="D13" s="117" t="str">
        <f>IF(D5&gt;"",D5,"")</f>
        <v>Alexandra Lotto/Ksenia Nerman</v>
      </c>
      <c r="E13" s="118">
        <f>IF(D8&gt;"",D8,"")</f>
      </c>
      <c r="F13" s="94"/>
      <c r="G13" s="95"/>
      <c r="H13" s="472"/>
      <c r="I13" s="473"/>
      <c r="J13" s="472"/>
      <c r="K13" s="473"/>
      <c r="L13" s="472"/>
      <c r="M13" s="473"/>
      <c r="N13" s="472"/>
      <c r="O13" s="473"/>
      <c r="P13" s="472"/>
      <c r="Q13" s="473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17">
        <f>IF(OR(ISBLANK(AL5),ISBLANK(AL8)),0,1)</f>
        <v>0</v>
      </c>
      <c r="AM13" s="437">
        <f t="shared" si="11"/>
        <v>0</v>
      </c>
      <c r="AN13" s="225">
        <f t="shared" si="12"/>
        <v>0</v>
      </c>
      <c r="AO13" s="437">
        <f t="shared" si="13"/>
        <v>0</v>
      </c>
      <c r="AP13" s="225">
        <f t="shared" si="14"/>
        <v>0</v>
      </c>
      <c r="AQ13" s="437">
        <f t="shared" si="15"/>
        <v>0</v>
      </c>
      <c r="AR13" s="225">
        <f t="shared" si="16"/>
        <v>0</v>
      </c>
    </row>
    <row r="14" spans="1:44" ht="15.75" outlineLevel="1">
      <c r="A14" s="77"/>
      <c r="B14" s="361" t="s">
        <v>78</v>
      </c>
      <c r="C14" s="181"/>
      <c r="D14" s="99" t="str">
        <f>IF(D6&gt;"",D6,"")</f>
        <v>Sofia Sinishin/Katrin Pelli</v>
      </c>
      <c r="E14" s="111" t="str">
        <f>IF(D7&gt;"",D7,"")</f>
        <v>Marianna Saarialho/Kaarina Saarialho</v>
      </c>
      <c r="F14" s="86"/>
      <c r="G14" s="101"/>
      <c r="H14" s="474">
        <v>5</v>
      </c>
      <c r="I14" s="475"/>
      <c r="J14" s="474">
        <v>-5</v>
      </c>
      <c r="K14" s="475"/>
      <c r="L14" s="474">
        <v>-8</v>
      </c>
      <c r="M14" s="475"/>
      <c r="N14" s="474">
        <v>-8</v>
      </c>
      <c r="O14" s="475"/>
      <c r="P14" s="474"/>
      <c r="Q14" s="475"/>
      <c r="R14" s="102">
        <f t="shared" si="1"/>
        <v>1</v>
      </c>
      <c r="S14" s="103">
        <f t="shared" si="2"/>
        <v>3</v>
      </c>
      <c r="T14" s="113"/>
      <c r="U14" s="114"/>
      <c r="W14" s="106">
        <f t="shared" si="3"/>
        <v>32</v>
      </c>
      <c r="X14" s="107">
        <f t="shared" si="3"/>
        <v>38</v>
      </c>
      <c r="Y14" s="108">
        <f t="shared" si="4"/>
        <v>-6</v>
      </c>
      <c r="AA14" s="115">
        <f t="shared" si="17"/>
        <v>11</v>
      </c>
      <c r="AB14" s="116">
        <f t="shared" si="5"/>
        <v>5</v>
      </c>
      <c r="AC14" s="115">
        <f t="shared" si="17"/>
        <v>5</v>
      </c>
      <c r="AD14" s="116">
        <f t="shared" si="6"/>
        <v>11</v>
      </c>
      <c r="AE14" s="115">
        <f t="shared" si="17"/>
        <v>8</v>
      </c>
      <c r="AF14" s="116">
        <f t="shared" si="7"/>
        <v>11</v>
      </c>
      <c r="AG14" s="115">
        <f t="shared" si="17"/>
        <v>8</v>
      </c>
      <c r="AH14" s="116">
        <f t="shared" si="8"/>
        <v>11</v>
      </c>
      <c r="AI14" s="115">
        <f t="shared" si="9"/>
        <v>0</v>
      </c>
      <c r="AJ14" s="116">
        <f t="shared" si="10"/>
        <v>0</v>
      </c>
      <c r="AL14" s="217">
        <f>IF(OR(ISBLANK(AL6),ISBLANK(AL7)),0,1)</f>
        <v>0</v>
      </c>
      <c r="AM14" s="437">
        <f t="shared" si="11"/>
        <v>0</v>
      </c>
      <c r="AN14" s="225">
        <f t="shared" si="12"/>
        <v>0</v>
      </c>
      <c r="AO14" s="437">
        <f t="shared" si="13"/>
        <v>0</v>
      </c>
      <c r="AP14" s="225">
        <f t="shared" si="14"/>
        <v>0</v>
      </c>
      <c r="AQ14" s="437">
        <f t="shared" si="15"/>
        <v>0</v>
      </c>
      <c r="AR14" s="225">
        <f t="shared" si="16"/>
        <v>0</v>
      </c>
    </row>
    <row r="15" spans="1:44" ht="15.75" outlineLevel="1">
      <c r="A15" s="77"/>
      <c r="B15" s="361" t="s">
        <v>79</v>
      </c>
      <c r="C15" s="181"/>
      <c r="D15" s="99" t="str">
        <f>IF(D5&gt;"",D5,"")</f>
        <v>Alexandra Lotto/Ksenia Nerman</v>
      </c>
      <c r="E15" s="111" t="str">
        <f>IF(D6&gt;"",D6,"")</f>
        <v>Sofia Sinishin/Katrin Pelli</v>
      </c>
      <c r="F15" s="112"/>
      <c r="G15" s="101"/>
      <c r="H15" s="467">
        <v>10</v>
      </c>
      <c r="I15" s="468"/>
      <c r="J15" s="467">
        <v>6</v>
      </c>
      <c r="K15" s="468"/>
      <c r="L15" s="469">
        <v>9</v>
      </c>
      <c r="M15" s="468"/>
      <c r="N15" s="467"/>
      <c r="O15" s="468"/>
      <c r="P15" s="467"/>
      <c r="Q15" s="468"/>
      <c r="R15" s="102">
        <f t="shared" si="1"/>
        <v>3</v>
      </c>
      <c r="S15" s="103">
        <f t="shared" si="2"/>
        <v>0</v>
      </c>
      <c r="T15" s="113"/>
      <c r="U15" s="114"/>
      <c r="W15" s="106">
        <f t="shared" si="3"/>
        <v>34</v>
      </c>
      <c r="X15" s="107">
        <f t="shared" si="3"/>
        <v>25</v>
      </c>
      <c r="Y15" s="108">
        <f t="shared" si="4"/>
        <v>9</v>
      </c>
      <c r="AA15" s="115">
        <f t="shared" si="17"/>
        <v>12</v>
      </c>
      <c r="AB15" s="116">
        <f t="shared" si="5"/>
        <v>10</v>
      </c>
      <c r="AC15" s="115">
        <f t="shared" si="17"/>
        <v>11</v>
      </c>
      <c r="AD15" s="116">
        <f t="shared" si="6"/>
        <v>6</v>
      </c>
      <c r="AE15" s="115">
        <f t="shared" si="17"/>
        <v>11</v>
      </c>
      <c r="AF15" s="116">
        <f t="shared" si="7"/>
        <v>9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17">
        <f>IF(OR(ISBLANK(AL5),ISBLANK(AL6)),0,1)</f>
        <v>0</v>
      </c>
      <c r="AM15" s="437">
        <f t="shared" si="11"/>
        <v>0</v>
      </c>
      <c r="AN15" s="225">
        <f t="shared" si="12"/>
        <v>0</v>
      </c>
      <c r="AO15" s="437">
        <f t="shared" si="13"/>
        <v>0</v>
      </c>
      <c r="AP15" s="225">
        <f t="shared" si="14"/>
        <v>0</v>
      </c>
      <c r="AQ15" s="437">
        <f t="shared" si="15"/>
        <v>0</v>
      </c>
      <c r="AR15" s="225">
        <f t="shared" si="16"/>
        <v>0</v>
      </c>
    </row>
    <row r="16" spans="1:44" ht="16.5" outlineLevel="1" thickBot="1">
      <c r="A16" s="77"/>
      <c r="B16" s="362" t="s">
        <v>80</v>
      </c>
      <c r="C16" s="182"/>
      <c r="D16" s="119" t="str">
        <f>IF(D7&gt;"",D7,"")</f>
        <v>Marianna Saarialho/Kaarina Saarialho</v>
      </c>
      <c r="E16" s="120">
        <f>IF(D8&gt;"",D8,"")</f>
      </c>
      <c r="F16" s="121"/>
      <c r="G16" s="122"/>
      <c r="H16" s="470"/>
      <c r="I16" s="471"/>
      <c r="J16" s="470"/>
      <c r="K16" s="471"/>
      <c r="L16" s="470"/>
      <c r="M16" s="471"/>
      <c r="N16" s="470"/>
      <c r="O16" s="471"/>
      <c r="P16" s="470"/>
      <c r="Q16" s="471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435">
        <f>IF(OR(ISBLANK(AL7),ISBLANK(AL8)),0,1)</f>
        <v>0</v>
      </c>
      <c r="AM16" s="438">
        <f t="shared" si="11"/>
        <v>0</v>
      </c>
      <c r="AN16" s="277">
        <f t="shared" si="12"/>
        <v>0</v>
      </c>
      <c r="AO16" s="438">
        <f t="shared" si="13"/>
        <v>0</v>
      </c>
      <c r="AP16" s="277">
        <f t="shared" si="14"/>
        <v>0</v>
      </c>
      <c r="AQ16" s="438">
        <f t="shared" si="15"/>
        <v>0</v>
      </c>
      <c r="AR16" s="277">
        <f t="shared" si="16"/>
        <v>0</v>
      </c>
    </row>
    <row r="17" ht="15.75" thickTop="1"/>
  </sheetData>
  <sheetProtection/>
  <mergeCells count="54">
    <mergeCell ref="AM3:AN3"/>
    <mergeCell ref="L2:O2"/>
    <mergeCell ref="P2:R2"/>
    <mergeCell ref="S2:U2"/>
    <mergeCell ref="F3:H3"/>
    <mergeCell ref="I3:K3"/>
    <mergeCell ref="L3:O3"/>
    <mergeCell ref="S3:U3"/>
    <mergeCell ref="T5:U5"/>
    <mergeCell ref="T6:U6"/>
    <mergeCell ref="T7:U7"/>
    <mergeCell ref="T8:U8"/>
    <mergeCell ref="F4:G4"/>
    <mergeCell ref="H4:I4"/>
    <mergeCell ref="J4:K4"/>
    <mergeCell ref="L4:M4"/>
    <mergeCell ref="N4:O4"/>
    <mergeCell ref="T4:U4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Header>&amp;CMejlans Bollförening r.f.</oddHeader>
    <oddFooter>&amp;Cwww.mbf.fi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0.7109375" style="0" bestFit="1" customWidth="1"/>
    <col min="5" max="6" width="30.7109375" style="0" bestFit="1" customWidth="1"/>
    <col min="7" max="7" width="18.7109375" style="0" customWidth="1"/>
  </cols>
  <sheetData>
    <row r="1" ht="15.75" thickBot="1"/>
    <row r="2" spans="6:7" ht="15">
      <c r="F2" s="175" t="s">
        <v>128</v>
      </c>
      <c r="G2" s="201" t="s">
        <v>131</v>
      </c>
    </row>
    <row r="3" spans="6:7" ht="15">
      <c r="F3" s="176" t="s">
        <v>129</v>
      </c>
      <c r="G3" s="202" t="s">
        <v>138</v>
      </c>
    </row>
    <row r="4" spans="1:7" ht="15.75" thickBot="1">
      <c r="A4" s="372"/>
      <c r="B4" s="373" t="s">
        <v>242</v>
      </c>
      <c r="C4" s="373" t="s">
        <v>243</v>
      </c>
      <c r="D4" s="374" t="s">
        <v>244</v>
      </c>
      <c r="F4" s="177" t="s">
        <v>130</v>
      </c>
      <c r="G4" s="203" t="s">
        <v>166</v>
      </c>
    </row>
    <row r="5" spans="1:5" ht="15">
      <c r="A5" s="375" t="s">
        <v>9</v>
      </c>
      <c r="B5" s="382">
        <v>3345</v>
      </c>
      <c r="C5" s="382" t="s">
        <v>38</v>
      </c>
      <c r="D5" s="383" t="s">
        <v>3</v>
      </c>
      <c r="E5" s="199" t="s">
        <v>38</v>
      </c>
    </row>
    <row r="6" spans="1:6" ht="15">
      <c r="A6" s="375" t="s">
        <v>10</v>
      </c>
      <c r="B6" s="371" t="s">
        <v>352</v>
      </c>
      <c r="C6" s="371" t="s">
        <v>40</v>
      </c>
      <c r="D6" s="376" t="s">
        <v>3</v>
      </c>
      <c r="E6" s="387" t="s">
        <v>423</v>
      </c>
      <c r="F6" s="394" t="s">
        <v>38</v>
      </c>
    </row>
    <row r="7" spans="1:7" ht="15">
      <c r="A7" s="377" t="s">
        <v>11</v>
      </c>
      <c r="B7" s="370" t="s">
        <v>354</v>
      </c>
      <c r="C7" s="370" t="s">
        <v>120</v>
      </c>
      <c r="D7" s="378" t="s">
        <v>17</v>
      </c>
      <c r="E7" s="199" t="s">
        <v>39</v>
      </c>
      <c r="F7" s="395" t="s">
        <v>446</v>
      </c>
      <c r="G7" s="47"/>
    </row>
    <row r="8" spans="1:5" ht="15">
      <c r="A8" s="377" t="s">
        <v>12</v>
      </c>
      <c r="B8" s="392">
        <v>2620</v>
      </c>
      <c r="C8" s="392" t="s">
        <v>39</v>
      </c>
      <c r="D8" s="393" t="s">
        <v>18</v>
      </c>
      <c r="E8" s="387" t="s">
        <v>424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&amp;CMejlans Bollförening r.f.</oddHeader>
    <oddFooter>&amp;Cwww.mbf.fi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8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36" width="9.140625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spans="1:2" ht="15.75" thickBot="1">
      <c r="A1" s="412"/>
      <c r="B1" s="396" t="s">
        <v>388</v>
      </c>
    </row>
    <row r="2" spans="2:21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1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2:46" ht="16.5" thickBot="1">
      <c r="B3" s="7"/>
      <c r="C3" s="180"/>
      <c r="D3" s="8" t="s">
        <v>3</v>
      </c>
      <c r="E3" s="9" t="s">
        <v>4</v>
      </c>
      <c r="F3" s="500">
        <v>10</v>
      </c>
      <c r="G3" s="501"/>
      <c r="H3" s="502"/>
      <c r="I3" s="503" t="s">
        <v>5</v>
      </c>
      <c r="J3" s="504"/>
      <c r="K3" s="504"/>
      <c r="L3" s="505">
        <v>41343</v>
      </c>
      <c r="M3" s="505"/>
      <c r="N3" s="505"/>
      <c r="O3" s="506"/>
      <c r="P3" s="10" t="s">
        <v>6</v>
      </c>
      <c r="Q3" s="11"/>
      <c r="R3" s="11"/>
      <c r="S3" s="507">
        <v>0.4583333333333333</v>
      </c>
      <c r="T3" s="508"/>
      <c r="U3" s="509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2:46" ht="16.5" thickTop="1">
      <c r="B4" s="12"/>
      <c r="C4" s="184" t="s">
        <v>145</v>
      </c>
      <c r="D4" s="183" t="s">
        <v>7</v>
      </c>
      <c r="E4" s="14" t="s">
        <v>8</v>
      </c>
      <c r="F4" s="488" t="s">
        <v>9</v>
      </c>
      <c r="G4" s="489"/>
      <c r="H4" s="488" t="s">
        <v>10</v>
      </c>
      <c r="I4" s="489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  <c r="W4" s="78" t="s">
        <v>64</v>
      </c>
      <c r="X4" s="79"/>
      <c r="Y4" s="80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2:46" ht="15">
      <c r="B5" s="19" t="s">
        <v>9</v>
      </c>
      <c r="C5" s="368">
        <v>1679</v>
      </c>
      <c r="D5" s="452" t="s">
        <v>258</v>
      </c>
      <c r="E5" s="21" t="s">
        <v>3</v>
      </c>
      <c r="F5" s="22"/>
      <c r="G5" s="23"/>
      <c r="H5" s="24">
        <f>+R15</f>
        <v>3</v>
      </c>
      <c r="I5" s="25">
        <f>+S15</f>
        <v>0</v>
      </c>
      <c r="J5" s="24">
        <f>R11</f>
        <v>3</v>
      </c>
      <c r="K5" s="25">
        <f>S11</f>
        <v>0</v>
      </c>
      <c r="L5" s="24">
        <f>R13</f>
      </c>
      <c r="M5" s="25">
        <f>S13</f>
      </c>
      <c r="N5" s="24"/>
      <c r="O5" s="25"/>
      <c r="P5" s="26">
        <f>IF(SUM(F5:O5)=0,"",COUNTIF(G5:G8,"3"))</f>
        <v>2</v>
      </c>
      <c r="Q5" s="27">
        <f>IF(SUM(G5:P5)=0,"",COUNTIF(F5:F8,"3"))</f>
        <v>0</v>
      </c>
      <c r="R5" s="28">
        <f>IF(SUM(F5:O5)=0,"",SUM(G5:G8))</f>
        <v>6</v>
      </c>
      <c r="S5" s="29">
        <f>IF(SUM(F5:O5)=0,"",SUM(F5:F8))</f>
        <v>0</v>
      </c>
      <c r="T5" s="479">
        <v>1</v>
      </c>
      <c r="U5" s="480"/>
      <c r="W5" s="81">
        <f>+W11+W13+W15</f>
        <v>66</v>
      </c>
      <c r="X5" s="82">
        <f>+X11+X13+X15</f>
        <v>34</v>
      </c>
      <c r="Y5" s="83">
        <f>+W5-X5</f>
        <v>32</v>
      </c>
      <c r="AL5" s="431"/>
      <c r="AM5" s="47">
        <f aca="true" t="shared" si="0" ref="AM5:AR5">AM11+AM13+AM15</f>
        <v>0</v>
      </c>
      <c r="AN5" s="47">
        <f t="shared" si="0"/>
        <v>0</v>
      </c>
      <c r="AO5" s="420">
        <f t="shared" si="0"/>
        <v>0</v>
      </c>
      <c r="AP5" s="422">
        <f t="shared" si="0"/>
        <v>0</v>
      </c>
      <c r="AQ5" s="421">
        <f t="shared" si="0"/>
        <v>0</v>
      </c>
      <c r="AR5" s="422">
        <f t="shared" si="0"/>
        <v>0</v>
      </c>
      <c r="AS5" s="423" t="e">
        <f>AO5/AP5</f>
        <v>#DIV/0!</v>
      </c>
      <c r="AT5" s="424" t="e">
        <f>AQ5/AR5</f>
        <v>#DIV/0!</v>
      </c>
    </row>
    <row r="6" spans="2:46" ht="15">
      <c r="B6" s="30" t="s">
        <v>10</v>
      </c>
      <c r="C6" s="368">
        <v>1145</v>
      </c>
      <c r="D6" s="20" t="s">
        <v>267</v>
      </c>
      <c r="E6" s="31" t="s">
        <v>18</v>
      </c>
      <c r="F6" s="32">
        <f>+S15</f>
        <v>0</v>
      </c>
      <c r="G6" s="33">
        <f>+R15</f>
        <v>3</v>
      </c>
      <c r="H6" s="34"/>
      <c r="I6" s="35"/>
      <c r="J6" s="32">
        <f>R14</f>
        <v>3</v>
      </c>
      <c r="K6" s="33">
        <f>S14</f>
        <v>1</v>
      </c>
      <c r="L6" s="32">
        <f>R12</f>
      </c>
      <c r="M6" s="33">
        <f>S12</f>
      </c>
      <c r="N6" s="32"/>
      <c r="O6" s="33"/>
      <c r="P6" s="26">
        <f>IF(SUM(F6:O6)=0,"",COUNTIF(I5:I8,"3"))</f>
        <v>1</v>
      </c>
      <c r="Q6" s="27">
        <f>IF(SUM(G6:P6)=0,"",COUNTIF(H5:H8,"3"))</f>
        <v>1</v>
      </c>
      <c r="R6" s="28">
        <f>IF(SUM(F6:O6)=0,"",SUM(I5:I8))</f>
        <v>3</v>
      </c>
      <c r="S6" s="29">
        <f>IF(SUM(F6:O6)=0,"",SUM(H5:H8))</f>
        <v>4</v>
      </c>
      <c r="T6" s="479">
        <v>2</v>
      </c>
      <c r="U6" s="480"/>
      <c r="W6" s="81">
        <f>+W12+W14+X15</f>
        <v>56</v>
      </c>
      <c r="X6" s="82">
        <f>+X12+X14+W15</f>
        <v>62</v>
      </c>
      <c r="Y6" s="83">
        <f>+W6-X6</f>
        <v>-6</v>
      </c>
      <c r="AL6" s="432"/>
      <c r="AM6" s="47">
        <f>AM12+AM14+AN15</f>
        <v>0</v>
      </c>
      <c r="AN6" s="47">
        <f>AN12+AN14+AM15</f>
        <v>0</v>
      </c>
      <c r="AO6" s="420">
        <f>AO12+AO14+AP15</f>
        <v>0</v>
      </c>
      <c r="AP6" s="422">
        <f>AP12+AP14+AO15</f>
        <v>0</v>
      </c>
      <c r="AQ6" s="421">
        <f>AQ12+AQ14+AR15</f>
        <v>0</v>
      </c>
      <c r="AR6" s="422">
        <f>AR12+AR14+AQ15</f>
        <v>0</v>
      </c>
      <c r="AS6" s="423" t="e">
        <f>AO6/AP6</f>
        <v>#DIV/0!</v>
      </c>
      <c r="AT6" s="424" t="e">
        <f>AQ6/AR6</f>
        <v>#DIV/0!</v>
      </c>
    </row>
    <row r="7" spans="2:46" ht="15">
      <c r="B7" s="30" t="s">
        <v>11</v>
      </c>
      <c r="C7" s="368">
        <v>1063</v>
      </c>
      <c r="D7" s="20" t="s">
        <v>402</v>
      </c>
      <c r="E7" s="31" t="s">
        <v>17</v>
      </c>
      <c r="F7" s="32">
        <f>+S11</f>
        <v>0</v>
      </c>
      <c r="G7" s="33">
        <f>+R11</f>
        <v>3</v>
      </c>
      <c r="H7" s="32">
        <f>S14</f>
        <v>1</v>
      </c>
      <c r="I7" s="33">
        <f>R14</f>
        <v>3</v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  <v>0</v>
      </c>
      <c r="Q7" s="27">
        <f>IF(SUM(G7:P7)=0,"",COUNTIF(J5:J8,"3"))</f>
        <v>2</v>
      </c>
      <c r="R7" s="28">
        <f>IF(SUM(F7:O7)=0,"",SUM(K5:K8))</f>
        <v>1</v>
      </c>
      <c r="S7" s="29">
        <f>IF(SUM(F7:O7)=0,"",SUM(J5:J8))</f>
        <v>6</v>
      </c>
      <c r="T7" s="479">
        <v>3</v>
      </c>
      <c r="U7" s="480"/>
      <c r="W7" s="81">
        <f>+X11+X14+W16</f>
        <v>48</v>
      </c>
      <c r="X7" s="82">
        <f>+W11+W14+X16</f>
        <v>74</v>
      </c>
      <c r="Y7" s="83">
        <f>+W7-X7</f>
        <v>-26</v>
      </c>
      <c r="AL7" s="432"/>
      <c r="AM7" s="47">
        <f>AN11+AN14+AM16</f>
        <v>0</v>
      </c>
      <c r="AN7" s="47">
        <f>AM11+AM14+AN16</f>
        <v>0</v>
      </c>
      <c r="AO7" s="420">
        <f>AP11+AP14+AO16</f>
        <v>0</v>
      </c>
      <c r="AP7" s="422">
        <f>AO11+AO14+AP16</f>
        <v>0</v>
      </c>
      <c r="AQ7" s="421">
        <f>AR11+AR14+AQ16</f>
        <v>0</v>
      </c>
      <c r="AR7" s="422">
        <f>AQ11+AQ14+AR16</f>
        <v>0</v>
      </c>
      <c r="AS7" s="423" t="e">
        <f>AO7/AP7</f>
        <v>#DIV/0!</v>
      </c>
      <c r="AT7" s="424" t="e">
        <f>AQ7/AR7</f>
        <v>#DIV/0!</v>
      </c>
    </row>
    <row r="8" spans="2:46" ht="15.75" thickBot="1">
      <c r="B8" s="36" t="s">
        <v>12</v>
      </c>
      <c r="C8" s="369"/>
      <c r="D8" s="37"/>
      <c r="E8" s="38"/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481"/>
      <c r="U8" s="482"/>
      <c r="W8" s="81">
        <f>+X12+X13+X16</f>
        <v>0</v>
      </c>
      <c r="X8" s="82">
        <f>+W12+W13+W16</f>
        <v>0</v>
      </c>
      <c r="Y8" s="83">
        <f>+W8-X8</f>
        <v>0</v>
      </c>
      <c r="AL8" s="433"/>
      <c r="AM8" s="425">
        <f>AN12+AN13+AN16</f>
        <v>0</v>
      </c>
      <c r="AN8" s="425">
        <f>AM12+AM13+AM16</f>
        <v>0</v>
      </c>
      <c r="AO8" s="426">
        <f>AP12+AP13+AP16</f>
        <v>0</v>
      </c>
      <c r="AP8" s="428">
        <f>AO12+AO13+AO16</f>
        <v>0</v>
      </c>
      <c r="AQ8" s="427">
        <f>AR12+AR13+AR16</f>
        <v>0</v>
      </c>
      <c r="AR8" s="428">
        <f>AQ12+AQ13+AQ16</f>
        <v>0</v>
      </c>
      <c r="AS8" s="429" t="e">
        <f>AO8/AP8</f>
        <v>#DIV/0!</v>
      </c>
      <c r="AT8" s="430" t="e">
        <f>AQ8/AR8</f>
        <v>#DIV/0!</v>
      </c>
    </row>
    <row r="9" spans="1:26" ht="16.5" outlineLevel="1" thickTop="1">
      <c r="A9" s="77"/>
      <c r="B9" s="84"/>
      <c r="C9" s="132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outlineLevel="1" thickBot="1">
      <c r="A10" s="77"/>
      <c r="B10" s="92"/>
      <c r="C10" s="359"/>
      <c r="D10" s="93" t="s">
        <v>68</v>
      </c>
      <c r="E10" s="94"/>
      <c r="F10" s="94"/>
      <c r="G10" s="95"/>
      <c r="H10" s="483" t="s">
        <v>69</v>
      </c>
      <c r="I10" s="484"/>
      <c r="J10" s="485" t="s">
        <v>70</v>
      </c>
      <c r="K10" s="484"/>
      <c r="L10" s="485" t="s">
        <v>71</v>
      </c>
      <c r="M10" s="484"/>
      <c r="N10" s="485" t="s">
        <v>72</v>
      </c>
      <c r="O10" s="484"/>
      <c r="P10" s="485" t="s">
        <v>73</v>
      </c>
      <c r="Q10" s="484"/>
      <c r="R10" s="486" t="s">
        <v>74</v>
      </c>
      <c r="S10" s="487"/>
      <c r="U10" s="96"/>
      <c r="W10" s="97" t="s">
        <v>64</v>
      </c>
      <c r="X10" s="98"/>
      <c r="Y10" s="80" t="s">
        <v>65</v>
      </c>
    </row>
    <row r="11" spans="1:44" ht="15.75" outlineLevel="1">
      <c r="A11" s="77"/>
      <c r="B11" s="360" t="s">
        <v>75</v>
      </c>
      <c r="C11" s="181"/>
      <c r="D11" s="99" t="str">
        <f>IF(D5&gt;"",D5,"")</f>
        <v>Eriksson Pihla</v>
      </c>
      <c r="E11" s="100" t="str">
        <f>IF(D7&gt;"",D7,"")</f>
        <v>Nerman Ksenia</v>
      </c>
      <c r="F11" s="86"/>
      <c r="G11" s="101"/>
      <c r="H11" s="476">
        <v>6</v>
      </c>
      <c r="I11" s="477"/>
      <c r="J11" s="474">
        <v>4</v>
      </c>
      <c r="K11" s="475"/>
      <c r="L11" s="474">
        <v>9</v>
      </c>
      <c r="M11" s="475"/>
      <c r="N11" s="474"/>
      <c r="O11" s="475"/>
      <c r="P11" s="478"/>
      <c r="Q11" s="475"/>
      <c r="R11" s="102">
        <f aca="true" t="shared" si="1" ref="R11:R16">IF(COUNT(H11:P11)=0,"",COUNTIF(H11:P11,"&gt;=0"))</f>
        <v>3</v>
      </c>
      <c r="S11" s="103">
        <f aca="true" t="shared" si="2" ref="S11:S16">IF(COUNT(H11:P11)=0,"",(IF(LEFT(H11,1)="-",1,0)+IF(LEFT(J11,1)="-",1,0)+IF(LEFT(L11,1)="-",1,0)+IF(LEFT(N11,1)="-",1,0)+IF(LEFT(P11,1)="-",1,0)))</f>
        <v>0</v>
      </c>
      <c r="T11" s="104"/>
      <c r="U11" s="105"/>
      <c r="W11" s="106">
        <f aca="true" t="shared" si="3" ref="W11:X16">+AA11+AC11+AE11+AG11+AI11</f>
        <v>33</v>
      </c>
      <c r="X11" s="107">
        <f t="shared" si="3"/>
        <v>19</v>
      </c>
      <c r="Y11" s="108">
        <f aca="true" t="shared" si="4" ref="Y11:Y16">+W11-X11</f>
        <v>14</v>
      </c>
      <c r="AA11" s="109">
        <f>IF(H11="",0,IF(LEFT(H11,1)="-",ABS(H11),(IF(H11&gt;9,H11+2,11))))</f>
        <v>11</v>
      </c>
      <c r="AB11" s="110">
        <f aca="true" t="shared" si="5" ref="AB11:AB16">IF(H11="",0,IF(LEFT(H11,1)="-",(IF(ABS(H11)&gt;9,(ABS(H11)+2),11)),H11))</f>
        <v>6</v>
      </c>
      <c r="AC11" s="109">
        <f>IF(J11="",0,IF(LEFT(J11,1)="-",ABS(J11),(IF(J11&gt;9,J11+2,11))))</f>
        <v>11</v>
      </c>
      <c r="AD11" s="110">
        <f aca="true" t="shared" si="6" ref="AD11:AD16">IF(J11="",0,IF(LEFT(J11,1)="-",(IF(ABS(J11)&gt;9,(ABS(J11)+2),11)),J11))</f>
        <v>4</v>
      </c>
      <c r="AE11" s="109">
        <f>IF(L11="",0,IF(LEFT(L11,1)="-",ABS(L11),(IF(L11&gt;9,L11+2,11))))</f>
        <v>11</v>
      </c>
      <c r="AF11" s="110">
        <f aca="true" t="shared" si="7" ref="AF11:AF16">IF(L11="",0,IF(LEFT(L11,1)="-",(IF(ABS(L11)&gt;9,(ABS(L11)+2),11)),L11))</f>
        <v>9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434">
        <f>IF(OR(ISBLANK(AL5),ISBLANK(AL7)),0,1)</f>
        <v>0</v>
      </c>
      <c r="AM11" s="436">
        <f aca="true" t="shared" si="11" ref="AM11:AM16">IF(AO11=3,1,0)</f>
        <v>0</v>
      </c>
      <c r="AN11" s="211">
        <f aca="true" t="shared" si="12" ref="AN11:AN16">IF(AP11=3,1,0)</f>
        <v>0</v>
      </c>
      <c r="AO11" s="436">
        <f aca="true" t="shared" si="13" ref="AO11:AO16">IF($AL11=1,$AL11*R11,0)</f>
        <v>0</v>
      </c>
      <c r="AP11" s="211">
        <f aca="true" t="shared" si="14" ref="AP11:AP16">IF($AL11=1,$AL11*S11,0)</f>
        <v>0</v>
      </c>
      <c r="AQ11" s="436">
        <f aca="true" t="shared" si="15" ref="AQ11:AQ16">$AL11*W11</f>
        <v>0</v>
      </c>
      <c r="AR11" s="211">
        <f aca="true" t="shared" si="16" ref="AR11:AR16">$AL11*X11</f>
        <v>0</v>
      </c>
    </row>
    <row r="12" spans="1:44" ht="15.75" outlineLevel="1">
      <c r="A12" s="77"/>
      <c r="B12" s="361" t="s">
        <v>76</v>
      </c>
      <c r="C12" s="181"/>
      <c r="D12" s="99" t="str">
        <f>IF(D6&gt;"",D6,"")</f>
        <v>Englund Carina</v>
      </c>
      <c r="E12" s="111">
        <f>IF(D8&gt;"",D8,"")</f>
      </c>
      <c r="F12" s="112"/>
      <c r="G12" s="101"/>
      <c r="H12" s="467"/>
      <c r="I12" s="468"/>
      <c r="J12" s="467"/>
      <c r="K12" s="468"/>
      <c r="L12" s="467"/>
      <c r="M12" s="468"/>
      <c r="N12" s="467"/>
      <c r="O12" s="468"/>
      <c r="P12" s="467"/>
      <c r="Q12" s="468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17">
        <f>IF(OR(ISBLANK(AL6),ISBLANK(AL8)),0,1)</f>
        <v>0</v>
      </c>
      <c r="AM12" s="437">
        <f t="shared" si="11"/>
        <v>0</v>
      </c>
      <c r="AN12" s="225">
        <f t="shared" si="12"/>
        <v>0</v>
      </c>
      <c r="AO12" s="437">
        <f t="shared" si="13"/>
        <v>0</v>
      </c>
      <c r="AP12" s="225">
        <f t="shared" si="14"/>
        <v>0</v>
      </c>
      <c r="AQ12" s="437">
        <f t="shared" si="15"/>
        <v>0</v>
      </c>
      <c r="AR12" s="225">
        <f t="shared" si="16"/>
        <v>0</v>
      </c>
    </row>
    <row r="13" spans="1:44" ht="16.5" outlineLevel="1" thickBot="1">
      <c r="A13" s="77"/>
      <c r="B13" s="361" t="s">
        <v>77</v>
      </c>
      <c r="C13" s="181"/>
      <c r="D13" s="117" t="str">
        <f>IF(D5&gt;"",D5,"")</f>
        <v>Eriksson Pihla</v>
      </c>
      <c r="E13" s="118">
        <f>IF(D8&gt;"",D8,"")</f>
      </c>
      <c r="F13" s="94"/>
      <c r="G13" s="95"/>
      <c r="H13" s="472"/>
      <c r="I13" s="473"/>
      <c r="J13" s="472"/>
      <c r="K13" s="473"/>
      <c r="L13" s="472"/>
      <c r="M13" s="473"/>
      <c r="N13" s="472"/>
      <c r="O13" s="473"/>
      <c r="P13" s="472"/>
      <c r="Q13" s="473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17">
        <f>IF(OR(ISBLANK(AL5),ISBLANK(AL8)),0,1)</f>
        <v>0</v>
      </c>
      <c r="AM13" s="437">
        <f t="shared" si="11"/>
        <v>0</v>
      </c>
      <c r="AN13" s="225">
        <f t="shared" si="12"/>
        <v>0</v>
      </c>
      <c r="AO13" s="437">
        <f t="shared" si="13"/>
        <v>0</v>
      </c>
      <c r="AP13" s="225">
        <f t="shared" si="14"/>
        <v>0</v>
      </c>
      <c r="AQ13" s="437">
        <f t="shared" si="15"/>
        <v>0</v>
      </c>
      <c r="AR13" s="225">
        <f t="shared" si="16"/>
        <v>0</v>
      </c>
    </row>
    <row r="14" spans="1:44" ht="15.75" outlineLevel="1">
      <c r="A14" s="77"/>
      <c r="B14" s="361" t="s">
        <v>78</v>
      </c>
      <c r="C14" s="181"/>
      <c r="D14" s="99" t="str">
        <f>IF(D6&gt;"",D6,"")</f>
        <v>Englund Carina</v>
      </c>
      <c r="E14" s="111" t="str">
        <f>IF(D7&gt;"",D7,"")</f>
        <v>Nerman Ksenia</v>
      </c>
      <c r="F14" s="86"/>
      <c r="G14" s="101"/>
      <c r="H14" s="474">
        <v>6</v>
      </c>
      <c r="I14" s="475"/>
      <c r="J14" s="474">
        <v>-8</v>
      </c>
      <c r="K14" s="475"/>
      <c r="L14" s="474">
        <v>4</v>
      </c>
      <c r="M14" s="475"/>
      <c r="N14" s="474">
        <v>8</v>
      </c>
      <c r="O14" s="475"/>
      <c r="P14" s="474"/>
      <c r="Q14" s="475"/>
      <c r="R14" s="102">
        <f t="shared" si="1"/>
        <v>3</v>
      </c>
      <c r="S14" s="103">
        <f t="shared" si="2"/>
        <v>1</v>
      </c>
      <c r="T14" s="113"/>
      <c r="U14" s="114"/>
      <c r="W14" s="106">
        <f t="shared" si="3"/>
        <v>41</v>
      </c>
      <c r="X14" s="107">
        <f t="shared" si="3"/>
        <v>29</v>
      </c>
      <c r="Y14" s="108">
        <f t="shared" si="4"/>
        <v>12</v>
      </c>
      <c r="AA14" s="115">
        <f t="shared" si="17"/>
        <v>11</v>
      </c>
      <c r="AB14" s="116">
        <f t="shared" si="5"/>
        <v>6</v>
      </c>
      <c r="AC14" s="115">
        <f t="shared" si="17"/>
        <v>8</v>
      </c>
      <c r="AD14" s="116">
        <f t="shared" si="6"/>
        <v>11</v>
      </c>
      <c r="AE14" s="115">
        <f t="shared" si="17"/>
        <v>11</v>
      </c>
      <c r="AF14" s="116">
        <f t="shared" si="7"/>
        <v>4</v>
      </c>
      <c r="AG14" s="115">
        <f t="shared" si="17"/>
        <v>11</v>
      </c>
      <c r="AH14" s="116">
        <f t="shared" si="8"/>
        <v>8</v>
      </c>
      <c r="AI14" s="115">
        <f t="shared" si="9"/>
        <v>0</v>
      </c>
      <c r="AJ14" s="116">
        <f t="shared" si="10"/>
        <v>0</v>
      </c>
      <c r="AL14" s="217">
        <f>IF(OR(ISBLANK(AL6),ISBLANK(AL7)),0,1)</f>
        <v>0</v>
      </c>
      <c r="AM14" s="437">
        <f t="shared" si="11"/>
        <v>0</v>
      </c>
      <c r="AN14" s="225">
        <f t="shared" si="12"/>
        <v>0</v>
      </c>
      <c r="AO14" s="437">
        <f t="shared" si="13"/>
        <v>0</v>
      </c>
      <c r="AP14" s="225">
        <f t="shared" si="14"/>
        <v>0</v>
      </c>
      <c r="AQ14" s="437">
        <f t="shared" si="15"/>
        <v>0</v>
      </c>
      <c r="AR14" s="225">
        <f t="shared" si="16"/>
        <v>0</v>
      </c>
    </row>
    <row r="15" spans="1:44" ht="15.75" outlineLevel="1">
      <c r="A15" s="77"/>
      <c r="B15" s="361" t="s">
        <v>79</v>
      </c>
      <c r="C15" s="181"/>
      <c r="D15" s="99" t="str">
        <f>IF(D5&gt;"",D5,"")</f>
        <v>Eriksson Pihla</v>
      </c>
      <c r="E15" s="111" t="str">
        <f>IF(D6&gt;"",D6,"")</f>
        <v>Englund Carina</v>
      </c>
      <c r="F15" s="112"/>
      <c r="G15" s="101"/>
      <c r="H15" s="467">
        <v>7</v>
      </c>
      <c r="I15" s="468"/>
      <c r="J15" s="467">
        <v>3</v>
      </c>
      <c r="K15" s="468"/>
      <c r="L15" s="469">
        <v>5</v>
      </c>
      <c r="M15" s="468"/>
      <c r="N15" s="467"/>
      <c r="O15" s="468"/>
      <c r="P15" s="467"/>
      <c r="Q15" s="468"/>
      <c r="R15" s="102">
        <f t="shared" si="1"/>
        <v>3</v>
      </c>
      <c r="S15" s="103">
        <f t="shared" si="2"/>
        <v>0</v>
      </c>
      <c r="T15" s="113"/>
      <c r="U15" s="114"/>
      <c r="W15" s="106">
        <f t="shared" si="3"/>
        <v>33</v>
      </c>
      <c r="X15" s="107">
        <f t="shared" si="3"/>
        <v>15</v>
      </c>
      <c r="Y15" s="108">
        <f t="shared" si="4"/>
        <v>18</v>
      </c>
      <c r="AA15" s="115">
        <f t="shared" si="17"/>
        <v>11</v>
      </c>
      <c r="AB15" s="116">
        <f t="shared" si="5"/>
        <v>7</v>
      </c>
      <c r="AC15" s="115">
        <f t="shared" si="17"/>
        <v>11</v>
      </c>
      <c r="AD15" s="116">
        <f t="shared" si="6"/>
        <v>3</v>
      </c>
      <c r="AE15" s="115">
        <f t="shared" si="17"/>
        <v>11</v>
      </c>
      <c r="AF15" s="116">
        <f t="shared" si="7"/>
        <v>5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17">
        <f>IF(OR(ISBLANK(AL5),ISBLANK(AL6)),0,1)</f>
        <v>0</v>
      </c>
      <c r="AM15" s="437">
        <f t="shared" si="11"/>
        <v>0</v>
      </c>
      <c r="AN15" s="225">
        <f t="shared" si="12"/>
        <v>0</v>
      </c>
      <c r="AO15" s="437">
        <f t="shared" si="13"/>
        <v>0</v>
      </c>
      <c r="AP15" s="225">
        <f t="shared" si="14"/>
        <v>0</v>
      </c>
      <c r="AQ15" s="437">
        <f t="shared" si="15"/>
        <v>0</v>
      </c>
      <c r="AR15" s="225">
        <f t="shared" si="16"/>
        <v>0</v>
      </c>
    </row>
    <row r="16" spans="1:44" ht="16.5" outlineLevel="1" thickBot="1">
      <c r="A16" s="77"/>
      <c r="B16" s="362" t="s">
        <v>80</v>
      </c>
      <c r="C16" s="182"/>
      <c r="D16" s="119" t="str">
        <f>IF(D7&gt;"",D7,"")</f>
        <v>Nerman Ksenia</v>
      </c>
      <c r="E16" s="120">
        <f>IF(D8&gt;"",D8,"")</f>
      </c>
      <c r="F16" s="121"/>
      <c r="G16" s="122"/>
      <c r="H16" s="470"/>
      <c r="I16" s="471"/>
      <c r="J16" s="470"/>
      <c r="K16" s="471"/>
      <c r="L16" s="470"/>
      <c r="M16" s="471"/>
      <c r="N16" s="470"/>
      <c r="O16" s="471"/>
      <c r="P16" s="470"/>
      <c r="Q16" s="471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435">
        <f>IF(OR(ISBLANK(AL7),ISBLANK(AL8)),0,1)</f>
        <v>0</v>
      </c>
      <c r="AM16" s="438">
        <f t="shared" si="11"/>
        <v>0</v>
      </c>
      <c r="AN16" s="277">
        <f t="shared" si="12"/>
        <v>0</v>
      </c>
      <c r="AO16" s="438">
        <f t="shared" si="13"/>
        <v>0</v>
      </c>
      <c r="AP16" s="277">
        <f t="shared" si="14"/>
        <v>0</v>
      </c>
      <c r="AQ16" s="438">
        <f t="shared" si="15"/>
        <v>0</v>
      </c>
      <c r="AR16" s="277">
        <f t="shared" si="16"/>
        <v>0</v>
      </c>
    </row>
    <row r="17" ht="16.5" thickBot="1" thickTop="1"/>
    <row r="18" spans="2:21" ht="16.5" thickTop="1">
      <c r="B18" s="1"/>
      <c r="C18" s="179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492" t="s">
        <v>1</v>
      </c>
      <c r="M18" s="493"/>
      <c r="N18" s="493"/>
      <c r="O18" s="494"/>
      <c r="P18" s="495" t="s">
        <v>2</v>
      </c>
      <c r="Q18" s="496"/>
      <c r="R18" s="496"/>
      <c r="S18" s="497">
        <v>2</v>
      </c>
      <c r="T18" s="498"/>
      <c r="U18" s="499"/>
    </row>
    <row r="19" spans="2:46" ht="16.5" thickBot="1">
      <c r="B19" s="7"/>
      <c r="C19" s="180"/>
      <c r="D19" s="8" t="s">
        <v>3</v>
      </c>
      <c r="E19" s="9" t="s">
        <v>4</v>
      </c>
      <c r="F19" s="500">
        <v>10</v>
      </c>
      <c r="G19" s="501"/>
      <c r="H19" s="502"/>
      <c r="I19" s="503" t="s">
        <v>5</v>
      </c>
      <c r="J19" s="504"/>
      <c r="K19" s="504"/>
      <c r="L19" s="505">
        <v>41343</v>
      </c>
      <c r="M19" s="505"/>
      <c r="N19" s="505"/>
      <c r="O19" s="506"/>
      <c r="P19" s="10" t="s">
        <v>6</v>
      </c>
      <c r="Q19" s="194"/>
      <c r="R19" s="194"/>
      <c r="S19" s="507">
        <v>0.5208333333333334</v>
      </c>
      <c r="T19" s="508"/>
      <c r="U19" s="509"/>
      <c r="AM19" s="510" t="s">
        <v>389</v>
      </c>
      <c r="AN19" s="511"/>
      <c r="AO19" s="396"/>
      <c r="AP19" s="396"/>
      <c r="AQ19" s="396"/>
      <c r="AR19" s="396"/>
      <c r="AS19" s="413" t="s">
        <v>390</v>
      </c>
      <c r="AT19" s="413" t="s">
        <v>391</v>
      </c>
    </row>
    <row r="20" spans="2:46" ht="16.5" thickTop="1">
      <c r="B20" s="12"/>
      <c r="C20" s="184" t="s">
        <v>145</v>
      </c>
      <c r="D20" s="13" t="s">
        <v>7</v>
      </c>
      <c r="E20" s="14" t="s">
        <v>8</v>
      </c>
      <c r="F20" s="488" t="s">
        <v>9</v>
      </c>
      <c r="G20" s="489"/>
      <c r="H20" s="488" t="s">
        <v>10</v>
      </c>
      <c r="I20" s="489"/>
      <c r="J20" s="488" t="s">
        <v>11</v>
      </c>
      <c r="K20" s="489"/>
      <c r="L20" s="488" t="s">
        <v>12</v>
      </c>
      <c r="M20" s="489"/>
      <c r="N20" s="488"/>
      <c r="O20" s="489"/>
      <c r="P20" s="15" t="s">
        <v>13</v>
      </c>
      <c r="Q20" s="16" t="s">
        <v>14</v>
      </c>
      <c r="R20" s="17" t="s">
        <v>15</v>
      </c>
      <c r="S20" s="18"/>
      <c r="T20" s="490" t="s">
        <v>16</v>
      </c>
      <c r="U20" s="491"/>
      <c r="W20" s="78" t="s">
        <v>64</v>
      </c>
      <c r="X20" s="79"/>
      <c r="Y20" s="80" t="s">
        <v>65</v>
      </c>
      <c r="AL20" s="414" t="s">
        <v>392</v>
      </c>
      <c r="AM20" s="415" t="s">
        <v>393</v>
      </c>
      <c r="AN20" s="415" t="s">
        <v>394</v>
      </c>
      <c r="AO20" s="416" t="s">
        <v>395</v>
      </c>
      <c r="AP20" s="418" t="s">
        <v>396</v>
      </c>
      <c r="AQ20" s="417" t="s">
        <v>397</v>
      </c>
      <c r="AR20" s="418" t="s">
        <v>398</v>
      </c>
      <c r="AS20" s="414" t="s">
        <v>399</v>
      </c>
      <c r="AT20" s="419" t="s">
        <v>400</v>
      </c>
    </row>
    <row r="21" spans="2:46" ht="15">
      <c r="B21" s="19" t="s">
        <v>9</v>
      </c>
      <c r="C21" s="368">
        <v>1666</v>
      </c>
      <c r="D21" s="20" t="s">
        <v>259</v>
      </c>
      <c r="E21" s="21" t="s">
        <v>3</v>
      </c>
      <c r="F21" s="22"/>
      <c r="G21" s="23"/>
      <c r="H21" s="24">
        <f>+R31</f>
      </c>
      <c r="I21" s="25">
        <f>+S31</f>
      </c>
      <c r="J21" s="24">
        <f>R27</f>
        <v>3</v>
      </c>
      <c r="K21" s="25">
        <f>S27</f>
        <v>0</v>
      </c>
      <c r="L21" s="24">
        <f>R29</f>
      </c>
      <c r="M21" s="25">
        <f>S29</f>
      </c>
      <c r="N21" s="24"/>
      <c r="O21" s="25"/>
      <c r="P21" s="26">
        <f>IF(SUM(F21:O21)=0,"",COUNTIF(G21:G24,"3"))</f>
        <v>1</v>
      </c>
      <c r="Q21" s="27">
        <f>IF(SUM(G21:P21)=0,"",COUNTIF(F21:F24,"3"))</f>
        <v>0</v>
      </c>
      <c r="R21" s="28">
        <f>IF(SUM(F21:O21)=0,"",SUM(G21:G24))</f>
        <v>3</v>
      </c>
      <c r="S21" s="29">
        <f>IF(SUM(F21:O21)=0,"",SUM(F21:F24))</f>
        <v>0</v>
      </c>
      <c r="T21" s="479">
        <v>1</v>
      </c>
      <c r="U21" s="480"/>
      <c r="W21" s="81">
        <f>+W27+W29+W31</f>
        <v>33</v>
      </c>
      <c r="X21" s="82">
        <f>+X27+X29+X31</f>
        <v>7</v>
      </c>
      <c r="Y21" s="83">
        <f>+W21-X21</f>
        <v>26</v>
      </c>
      <c r="AL21" s="431"/>
      <c r="AM21" s="47">
        <f aca="true" t="shared" si="18" ref="AM21:AR21">AM27+AM29+AM31</f>
        <v>0</v>
      </c>
      <c r="AN21" s="47">
        <f t="shared" si="18"/>
        <v>0</v>
      </c>
      <c r="AO21" s="420">
        <f t="shared" si="18"/>
        <v>0</v>
      </c>
      <c r="AP21" s="422">
        <f t="shared" si="18"/>
        <v>0</v>
      </c>
      <c r="AQ21" s="421">
        <f t="shared" si="18"/>
        <v>0</v>
      </c>
      <c r="AR21" s="422">
        <f t="shared" si="18"/>
        <v>0</v>
      </c>
      <c r="AS21" s="423" t="e">
        <f>AO21/AP21</f>
        <v>#DIV/0!</v>
      </c>
      <c r="AT21" s="424" t="e">
        <f>AQ21/AR21</f>
        <v>#DIV/0!</v>
      </c>
    </row>
    <row r="22" spans="2:46" ht="15">
      <c r="B22" s="30" t="s">
        <v>10</v>
      </c>
      <c r="C22" s="368">
        <v>1076</v>
      </c>
      <c r="D22" s="20" t="s">
        <v>403</v>
      </c>
      <c r="E22" s="31" t="s">
        <v>17</v>
      </c>
      <c r="F22" s="32">
        <f>+S31</f>
      </c>
      <c r="G22" s="33">
        <f>+R31</f>
      </c>
      <c r="H22" s="34"/>
      <c r="I22" s="35"/>
      <c r="J22" s="32">
        <f>R30</f>
      </c>
      <c r="K22" s="33">
        <f>S30</f>
      </c>
      <c r="L22" s="32">
        <f>R28</f>
      </c>
      <c r="M22" s="33">
        <f>S28</f>
      </c>
      <c r="N22" s="32"/>
      <c r="O22" s="33"/>
      <c r="P22" s="26">
        <f>IF(SUM(F22:O22)=0,"",COUNTIF(I21:I24,"3"))</f>
      </c>
      <c r="Q22" s="27">
        <f>IF(SUM(G22:P22)=0,"",COUNTIF(H21:H24,"3"))</f>
      </c>
      <c r="R22" s="28">
        <f>IF(SUM(F22:O22)=0,"",SUM(I21:I24))</f>
      </c>
      <c r="S22" s="29">
        <f>IF(SUM(F22:O22)=0,"",SUM(H21:H24))</f>
      </c>
      <c r="T22" s="479"/>
      <c r="U22" s="480"/>
      <c r="W22" s="81">
        <f>+W28+W30+X31</f>
        <v>0</v>
      </c>
      <c r="X22" s="82">
        <f>+X28+X30+W31</f>
        <v>0</v>
      </c>
      <c r="Y22" s="83">
        <f>+W22-X22</f>
        <v>0</v>
      </c>
      <c r="AL22" s="432"/>
      <c r="AM22" s="47">
        <f>AM28+AM30+AN31</f>
        <v>0</v>
      </c>
      <c r="AN22" s="47">
        <f>AN28+AN30+AM31</f>
        <v>0</v>
      </c>
      <c r="AO22" s="420">
        <f>AO28+AO30+AP31</f>
        <v>0</v>
      </c>
      <c r="AP22" s="422">
        <f>AP28+AP30+AO31</f>
        <v>0</v>
      </c>
      <c r="AQ22" s="421">
        <f>AQ28+AQ30+AR31</f>
        <v>0</v>
      </c>
      <c r="AR22" s="422">
        <f>AR28+AR30+AQ31</f>
        <v>0</v>
      </c>
      <c r="AS22" s="423" t="e">
        <f>AO22/AP22</f>
        <v>#DIV/0!</v>
      </c>
      <c r="AT22" s="424" t="e">
        <f>AQ22/AR22</f>
        <v>#DIV/0!</v>
      </c>
    </row>
    <row r="23" spans="2:46" ht="15">
      <c r="B23" s="30" t="s">
        <v>11</v>
      </c>
      <c r="C23" s="368">
        <v>1056</v>
      </c>
      <c r="D23" s="20" t="s">
        <v>266</v>
      </c>
      <c r="E23" s="31" t="s">
        <v>3</v>
      </c>
      <c r="F23" s="32">
        <f>+S27</f>
        <v>0</v>
      </c>
      <c r="G23" s="33">
        <f>+R27</f>
        <v>3</v>
      </c>
      <c r="H23" s="32">
        <f>S30</f>
      </c>
      <c r="I23" s="33">
        <f>R30</f>
      </c>
      <c r="J23" s="34"/>
      <c r="K23" s="35"/>
      <c r="L23" s="32">
        <f>R32</f>
      </c>
      <c r="M23" s="33">
        <f>S32</f>
      </c>
      <c r="N23" s="32"/>
      <c r="O23" s="33"/>
      <c r="P23" s="26">
        <f>IF(SUM(F23:O23)=0,"",COUNTIF(K21:K24,"3"))</f>
        <v>0</v>
      </c>
      <c r="Q23" s="27">
        <f>IF(SUM(G23:P23)=0,"",COUNTIF(J21:J24,"3"))</f>
        <v>1</v>
      </c>
      <c r="R23" s="28">
        <f>IF(SUM(F23:O23)=0,"",SUM(K21:K24))</f>
        <v>0</v>
      </c>
      <c r="S23" s="29">
        <f>IF(SUM(F23:O23)=0,"",SUM(J21:J24))</f>
        <v>3</v>
      </c>
      <c r="T23" s="479">
        <v>2</v>
      </c>
      <c r="U23" s="480"/>
      <c r="W23" s="81">
        <f>+X27+X30+W32</f>
        <v>7</v>
      </c>
      <c r="X23" s="82">
        <f>+W27+W30+X32</f>
        <v>33</v>
      </c>
      <c r="Y23" s="83">
        <f>+W23-X23</f>
        <v>-26</v>
      </c>
      <c r="AL23" s="432"/>
      <c r="AM23" s="47">
        <f>AN27+AN30+AM32</f>
        <v>0</v>
      </c>
      <c r="AN23" s="47">
        <f>AM27+AM30+AN32</f>
        <v>0</v>
      </c>
      <c r="AO23" s="420">
        <f>AP27+AP30+AO32</f>
        <v>0</v>
      </c>
      <c r="AP23" s="422">
        <f>AO27+AO30+AP32</f>
        <v>0</v>
      </c>
      <c r="AQ23" s="421">
        <f>AR27+AR30+AQ32</f>
        <v>0</v>
      </c>
      <c r="AR23" s="422">
        <f>AQ27+AQ30+AR32</f>
        <v>0</v>
      </c>
      <c r="AS23" s="423" t="e">
        <f>AO23/AP23</f>
        <v>#DIV/0!</v>
      </c>
      <c r="AT23" s="424" t="e">
        <f>AQ23/AR23</f>
        <v>#DIV/0!</v>
      </c>
    </row>
    <row r="24" spans="2:46" ht="15.75" thickBot="1">
      <c r="B24" s="36" t="s">
        <v>12</v>
      </c>
      <c r="C24" s="369"/>
      <c r="D24" s="37"/>
      <c r="E24" s="38"/>
      <c r="F24" s="39">
        <f>S29</f>
      </c>
      <c r="G24" s="40">
        <f>R29</f>
      </c>
      <c r="H24" s="39">
        <f>S28</f>
      </c>
      <c r="I24" s="40">
        <f>R28</f>
      </c>
      <c r="J24" s="39">
        <f>S32</f>
      </c>
      <c r="K24" s="40">
        <f>R32</f>
      </c>
      <c r="L24" s="41"/>
      <c r="M24" s="42"/>
      <c r="N24" s="39"/>
      <c r="O24" s="40"/>
      <c r="P24" s="43">
        <f>IF(SUM(F24:O24)=0,"",COUNTIF(M21:M24,"3"))</f>
      </c>
      <c r="Q24" s="44">
        <f>IF(SUM(G24:P24)=0,"",COUNTIF(L21:L24,"3"))</f>
      </c>
      <c r="R24" s="45">
        <f>IF(SUM(F24:O25)=0,"",SUM(M21:M24))</f>
      </c>
      <c r="S24" s="46">
        <f>IF(SUM(F24:O24)=0,"",SUM(L21:L24))</f>
      </c>
      <c r="T24" s="481"/>
      <c r="U24" s="482"/>
      <c r="W24" s="81">
        <f>+X28+X29+X32</f>
        <v>0</v>
      </c>
      <c r="X24" s="82">
        <f>+W28+W29+W32</f>
        <v>0</v>
      </c>
      <c r="Y24" s="83">
        <f>+W24-X24</f>
        <v>0</v>
      </c>
      <c r="AL24" s="433"/>
      <c r="AM24" s="425">
        <f>AN28+AN29+AN32</f>
        <v>0</v>
      </c>
      <c r="AN24" s="425">
        <f>AM28+AM29+AM32</f>
        <v>0</v>
      </c>
      <c r="AO24" s="426">
        <f>AP28+AP29+AP32</f>
        <v>0</v>
      </c>
      <c r="AP24" s="428">
        <f>AO28+AO29+AO32</f>
        <v>0</v>
      </c>
      <c r="AQ24" s="427">
        <f>AR28+AR29+AR32</f>
        <v>0</v>
      </c>
      <c r="AR24" s="428">
        <f>AQ28+AQ29+AQ32</f>
        <v>0</v>
      </c>
      <c r="AS24" s="429" t="e">
        <f>AO24/AP24</f>
        <v>#DIV/0!</v>
      </c>
      <c r="AT24" s="430" t="e">
        <f>AQ24/AR24</f>
        <v>#DIV/0!</v>
      </c>
    </row>
    <row r="25" spans="1:26" ht="16.5" outlineLevel="1" thickTop="1">
      <c r="A25" s="77"/>
      <c r="B25" s="84"/>
      <c r="C25" s="132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1:25" ht="16.5" outlineLevel="1" thickBot="1">
      <c r="A26" s="77"/>
      <c r="B26" s="92"/>
      <c r="C26" s="359"/>
      <c r="D26" s="93" t="s">
        <v>68</v>
      </c>
      <c r="E26" s="94"/>
      <c r="F26" s="94"/>
      <c r="G26" s="95"/>
      <c r="H26" s="483" t="s">
        <v>69</v>
      </c>
      <c r="I26" s="484"/>
      <c r="J26" s="485" t="s">
        <v>70</v>
      </c>
      <c r="K26" s="484"/>
      <c r="L26" s="485" t="s">
        <v>71</v>
      </c>
      <c r="M26" s="484"/>
      <c r="N26" s="485" t="s">
        <v>72</v>
      </c>
      <c r="O26" s="484"/>
      <c r="P26" s="485" t="s">
        <v>73</v>
      </c>
      <c r="Q26" s="484"/>
      <c r="R26" s="486" t="s">
        <v>74</v>
      </c>
      <c r="S26" s="487"/>
      <c r="U26" s="96"/>
      <c r="W26" s="97" t="s">
        <v>64</v>
      </c>
      <c r="X26" s="98"/>
      <c r="Y26" s="80" t="s">
        <v>65</v>
      </c>
    </row>
    <row r="27" spans="1:44" ht="15.75" outlineLevel="1">
      <c r="A27" s="77"/>
      <c r="B27" s="360" t="s">
        <v>75</v>
      </c>
      <c r="C27" s="181"/>
      <c r="D27" s="99" t="str">
        <f>IF(D21&gt;"",D21,"")</f>
        <v>Lundström Annika</v>
      </c>
      <c r="E27" s="100" t="str">
        <f>IF(D23&gt;"",D23,"")</f>
        <v>Saarialho Marianna</v>
      </c>
      <c r="F27" s="86"/>
      <c r="G27" s="101"/>
      <c r="H27" s="476">
        <v>2</v>
      </c>
      <c r="I27" s="477"/>
      <c r="J27" s="474">
        <v>2</v>
      </c>
      <c r="K27" s="475"/>
      <c r="L27" s="474">
        <v>3</v>
      </c>
      <c r="M27" s="475"/>
      <c r="N27" s="474"/>
      <c r="O27" s="475"/>
      <c r="P27" s="478"/>
      <c r="Q27" s="475"/>
      <c r="R27" s="102">
        <f aca="true" t="shared" si="19" ref="R27:R32">IF(COUNT(H27:P27)=0,"",COUNTIF(H27:P27,"&gt;=0"))</f>
        <v>3</v>
      </c>
      <c r="S27" s="103">
        <f aca="true" t="shared" si="20" ref="S27:S32">IF(COUNT(H27:P27)=0,"",(IF(LEFT(H27,1)="-",1,0)+IF(LEFT(J27,1)="-",1,0)+IF(LEFT(L27,1)="-",1,0)+IF(LEFT(N27,1)="-",1,0)+IF(LEFT(P27,1)="-",1,0)))</f>
        <v>0</v>
      </c>
      <c r="T27" s="104"/>
      <c r="U27" s="105"/>
      <c r="W27" s="106">
        <f aca="true" t="shared" si="21" ref="W27:W32">+AA27+AC27+AE27+AG27+AI27</f>
        <v>33</v>
      </c>
      <c r="X27" s="107">
        <f aca="true" t="shared" si="22" ref="X27:X32">+AB27+AD27+AF27+AH27+AJ27</f>
        <v>7</v>
      </c>
      <c r="Y27" s="108">
        <f aca="true" t="shared" si="23" ref="Y27:Y32">+W27-X27</f>
        <v>26</v>
      </c>
      <c r="AA27" s="109">
        <f aca="true" t="shared" si="24" ref="AA27:AA32">IF(H27="",0,IF(LEFT(H27,1)="-",ABS(H27),(IF(H27&gt;9,H27+2,11))))</f>
        <v>11</v>
      </c>
      <c r="AB27" s="110">
        <f aca="true" t="shared" si="25" ref="AB27:AB32">IF(H27="",0,IF(LEFT(H27,1)="-",(IF(ABS(H27)&gt;9,(ABS(H27)+2),11)),H27))</f>
        <v>2</v>
      </c>
      <c r="AC27" s="109">
        <f aca="true" t="shared" si="26" ref="AC27:AC32">IF(J27="",0,IF(LEFT(J27,1)="-",ABS(J27),(IF(J27&gt;9,J27+2,11))))</f>
        <v>11</v>
      </c>
      <c r="AD27" s="110">
        <f aca="true" t="shared" si="27" ref="AD27:AD32">IF(J27="",0,IF(LEFT(J27,1)="-",(IF(ABS(J27)&gt;9,(ABS(J27)+2),11)),J27))</f>
        <v>2</v>
      </c>
      <c r="AE27" s="109">
        <f aca="true" t="shared" si="28" ref="AE27:AE32">IF(L27="",0,IF(LEFT(L27,1)="-",ABS(L27),(IF(L27&gt;9,L27+2,11))))</f>
        <v>11</v>
      </c>
      <c r="AF27" s="110">
        <f aca="true" t="shared" si="29" ref="AF27:AF32">IF(L27="",0,IF(LEFT(L27,1)="-",(IF(ABS(L27)&gt;9,(ABS(L27)+2),11)),L27))</f>
        <v>3</v>
      </c>
      <c r="AG27" s="109">
        <f aca="true" t="shared" si="30" ref="AG27:AG32">IF(N27="",0,IF(LEFT(N27,1)="-",ABS(N27),(IF(N27&gt;9,N27+2,11))))</f>
        <v>0</v>
      </c>
      <c r="AH27" s="110">
        <f aca="true" t="shared" si="31" ref="AH27:AH32">IF(N27="",0,IF(LEFT(N27,1)="-",(IF(ABS(N27)&gt;9,(ABS(N27)+2),11)),N27))</f>
        <v>0</v>
      </c>
      <c r="AI27" s="109">
        <f aca="true" t="shared" si="32" ref="AI27:AI32">IF(P27="",0,IF(LEFT(P27,1)="-",ABS(P27),(IF(P27&gt;9,P27+2,11))))</f>
        <v>0</v>
      </c>
      <c r="AJ27" s="110">
        <f aca="true" t="shared" si="33" ref="AJ27:AJ32">IF(P27="",0,IF(LEFT(P27,1)="-",(IF(ABS(P27)&gt;9,(ABS(P27)+2),11)),P27))</f>
        <v>0</v>
      </c>
      <c r="AL27" s="434">
        <f>IF(OR(ISBLANK(AL21),ISBLANK(AL23)),0,1)</f>
        <v>0</v>
      </c>
      <c r="AM27" s="436">
        <f aca="true" t="shared" si="34" ref="AM27:AM32">IF(AO27=3,1,0)</f>
        <v>0</v>
      </c>
      <c r="AN27" s="211">
        <f aca="true" t="shared" si="35" ref="AN27:AN32">IF(AP27=3,1,0)</f>
        <v>0</v>
      </c>
      <c r="AO27" s="436">
        <f aca="true" t="shared" si="36" ref="AO27:AO32">IF($AL27=1,$AL27*R27,0)</f>
        <v>0</v>
      </c>
      <c r="AP27" s="211">
        <f aca="true" t="shared" si="37" ref="AP27:AP32">IF($AL27=1,$AL27*S27,0)</f>
        <v>0</v>
      </c>
      <c r="AQ27" s="436">
        <f aca="true" t="shared" si="38" ref="AQ27:AQ32">$AL27*W27</f>
        <v>0</v>
      </c>
      <c r="AR27" s="211">
        <f aca="true" t="shared" si="39" ref="AR27:AR32">$AL27*X27</f>
        <v>0</v>
      </c>
    </row>
    <row r="28" spans="1:44" ht="15.75" outlineLevel="1">
      <c r="A28" s="77"/>
      <c r="B28" s="361" t="s">
        <v>76</v>
      </c>
      <c r="C28" s="181"/>
      <c r="D28" s="99" t="str">
        <f>IF(D22&gt;"",D22,"")</f>
        <v>Pelli Katrin</v>
      </c>
      <c r="E28" s="111">
        <f>IF(D24&gt;"",D24,"")</f>
      </c>
      <c r="F28" s="112"/>
      <c r="G28" s="101"/>
      <c r="H28" s="467"/>
      <c r="I28" s="468"/>
      <c r="J28" s="467"/>
      <c r="K28" s="468"/>
      <c r="L28" s="467"/>
      <c r="M28" s="468"/>
      <c r="N28" s="467"/>
      <c r="O28" s="468"/>
      <c r="P28" s="467"/>
      <c r="Q28" s="468"/>
      <c r="R28" s="102">
        <f t="shared" si="19"/>
      </c>
      <c r="S28" s="103">
        <f t="shared" si="20"/>
      </c>
      <c r="T28" s="113"/>
      <c r="U28" s="114"/>
      <c r="W28" s="106">
        <f t="shared" si="21"/>
        <v>0</v>
      </c>
      <c r="X28" s="107">
        <f t="shared" si="22"/>
        <v>0</v>
      </c>
      <c r="Y28" s="108">
        <f t="shared" si="23"/>
        <v>0</v>
      </c>
      <c r="AA28" s="115">
        <f t="shared" si="24"/>
        <v>0</v>
      </c>
      <c r="AB28" s="116">
        <f t="shared" si="25"/>
        <v>0</v>
      </c>
      <c r="AC28" s="115">
        <f t="shared" si="26"/>
        <v>0</v>
      </c>
      <c r="AD28" s="116">
        <f t="shared" si="27"/>
        <v>0</v>
      </c>
      <c r="AE28" s="115">
        <f t="shared" si="28"/>
        <v>0</v>
      </c>
      <c r="AF28" s="116">
        <f t="shared" si="29"/>
        <v>0</v>
      </c>
      <c r="AG28" s="115">
        <f t="shared" si="30"/>
        <v>0</v>
      </c>
      <c r="AH28" s="116">
        <f t="shared" si="31"/>
        <v>0</v>
      </c>
      <c r="AI28" s="115">
        <f t="shared" si="32"/>
        <v>0</v>
      </c>
      <c r="AJ28" s="116">
        <f t="shared" si="33"/>
        <v>0</v>
      </c>
      <c r="AL28" s="217">
        <f>IF(OR(ISBLANK(AL22),ISBLANK(AL24)),0,1)</f>
        <v>0</v>
      </c>
      <c r="AM28" s="437">
        <f t="shared" si="34"/>
        <v>0</v>
      </c>
      <c r="AN28" s="225">
        <f t="shared" si="35"/>
        <v>0</v>
      </c>
      <c r="AO28" s="437">
        <f t="shared" si="36"/>
        <v>0</v>
      </c>
      <c r="AP28" s="225">
        <f t="shared" si="37"/>
        <v>0</v>
      </c>
      <c r="AQ28" s="437">
        <f t="shared" si="38"/>
        <v>0</v>
      </c>
      <c r="AR28" s="225">
        <f t="shared" si="39"/>
        <v>0</v>
      </c>
    </row>
    <row r="29" spans="1:44" ht="16.5" outlineLevel="1" thickBot="1">
      <c r="A29" s="77"/>
      <c r="B29" s="361" t="s">
        <v>77</v>
      </c>
      <c r="C29" s="181"/>
      <c r="D29" s="117" t="str">
        <f>IF(D21&gt;"",D21,"")</f>
        <v>Lundström Annika</v>
      </c>
      <c r="E29" s="118">
        <f>IF(D24&gt;"",D24,"")</f>
      </c>
      <c r="F29" s="94"/>
      <c r="G29" s="95"/>
      <c r="H29" s="472"/>
      <c r="I29" s="473"/>
      <c r="J29" s="472"/>
      <c r="K29" s="473"/>
      <c r="L29" s="472"/>
      <c r="M29" s="473"/>
      <c r="N29" s="472"/>
      <c r="O29" s="473"/>
      <c r="P29" s="472"/>
      <c r="Q29" s="473"/>
      <c r="R29" s="102">
        <f t="shared" si="19"/>
      </c>
      <c r="S29" s="103">
        <f t="shared" si="20"/>
      </c>
      <c r="T29" s="113"/>
      <c r="U29" s="114"/>
      <c r="W29" s="106">
        <f t="shared" si="21"/>
        <v>0</v>
      </c>
      <c r="X29" s="107">
        <f t="shared" si="22"/>
        <v>0</v>
      </c>
      <c r="Y29" s="108">
        <f t="shared" si="23"/>
        <v>0</v>
      </c>
      <c r="AA29" s="115">
        <f t="shared" si="24"/>
        <v>0</v>
      </c>
      <c r="AB29" s="116">
        <f t="shared" si="25"/>
        <v>0</v>
      </c>
      <c r="AC29" s="115">
        <f t="shared" si="26"/>
        <v>0</v>
      </c>
      <c r="AD29" s="116">
        <f t="shared" si="27"/>
        <v>0</v>
      </c>
      <c r="AE29" s="115">
        <f t="shared" si="28"/>
        <v>0</v>
      </c>
      <c r="AF29" s="116">
        <f t="shared" si="29"/>
        <v>0</v>
      </c>
      <c r="AG29" s="115">
        <f t="shared" si="30"/>
        <v>0</v>
      </c>
      <c r="AH29" s="116">
        <f t="shared" si="31"/>
        <v>0</v>
      </c>
      <c r="AI29" s="115">
        <f t="shared" si="32"/>
        <v>0</v>
      </c>
      <c r="AJ29" s="116">
        <f t="shared" si="33"/>
        <v>0</v>
      </c>
      <c r="AL29" s="217">
        <f>IF(OR(ISBLANK(AL21),ISBLANK(AL24)),0,1)</f>
        <v>0</v>
      </c>
      <c r="AM29" s="437">
        <f t="shared" si="34"/>
        <v>0</v>
      </c>
      <c r="AN29" s="225">
        <f t="shared" si="35"/>
        <v>0</v>
      </c>
      <c r="AO29" s="437">
        <f t="shared" si="36"/>
        <v>0</v>
      </c>
      <c r="AP29" s="225">
        <f t="shared" si="37"/>
        <v>0</v>
      </c>
      <c r="AQ29" s="437">
        <f t="shared" si="38"/>
        <v>0</v>
      </c>
      <c r="AR29" s="225">
        <f t="shared" si="39"/>
        <v>0</v>
      </c>
    </row>
    <row r="30" spans="1:44" ht="15.75" outlineLevel="1">
      <c r="A30" s="77"/>
      <c r="B30" s="361" t="s">
        <v>78</v>
      </c>
      <c r="C30" s="181"/>
      <c r="D30" s="99" t="str">
        <f>IF(D22&gt;"",D22,"")</f>
        <v>Pelli Katrin</v>
      </c>
      <c r="E30" s="111" t="str">
        <f>IF(D23&gt;"",D23,"")</f>
        <v>Saarialho Marianna</v>
      </c>
      <c r="F30" s="86"/>
      <c r="G30" s="101"/>
      <c r="H30" s="474"/>
      <c r="I30" s="475"/>
      <c r="J30" s="474"/>
      <c r="K30" s="475"/>
      <c r="L30" s="474"/>
      <c r="M30" s="475"/>
      <c r="N30" s="474"/>
      <c r="O30" s="475"/>
      <c r="P30" s="474"/>
      <c r="Q30" s="475"/>
      <c r="R30" s="102">
        <f t="shared" si="19"/>
      </c>
      <c r="S30" s="103">
        <f t="shared" si="20"/>
      </c>
      <c r="T30" s="113"/>
      <c r="U30" s="114"/>
      <c r="W30" s="106">
        <f t="shared" si="21"/>
        <v>0</v>
      </c>
      <c r="X30" s="107">
        <f t="shared" si="22"/>
        <v>0</v>
      </c>
      <c r="Y30" s="108">
        <f t="shared" si="23"/>
        <v>0</v>
      </c>
      <c r="AA30" s="115">
        <f t="shared" si="24"/>
        <v>0</v>
      </c>
      <c r="AB30" s="116">
        <f t="shared" si="25"/>
        <v>0</v>
      </c>
      <c r="AC30" s="115">
        <f t="shared" si="26"/>
        <v>0</v>
      </c>
      <c r="AD30" s="116">
        <f t="shared" si="27"/>
        <v>0</v>
      </c>
      <c r="AE30" s="115">
        <f t="shared" si="28"/>
        <v>0</v>
      </c>
      <c r="AF30" s="116">
        <f t="shared" si="29"/>
        <v>0</v>
      </c>
      <c r="AG30" s="115">
        <f t="shared" si="30"/>
        <v>0</v>
      </c>
      <c r="AH30" s="116">
        <f t="shared" si="31"/>
        <v>0</v>
      </c>
      <c r="AI30" s="115">
        <f t="shared" si="32"/>
        <v>0</v>
      </c>
      <c r="AJ30" s="116">
        <f t="shared" si="33"/>
        <v>0</v>
      </c>
      <c r="AL30" s="217">
        <f>IF(OR(ISBLANK(AL22),ISBLANK(AL23)),0,1)</f>
        <v>0</v>
      </c>
      <c r="AM30" s="437">
        <f t="shared" si="34"/>
        <v>0</v>
      </c>
      <c r="AN30" s="225">
        <f t="shared" si="35"/>
        <v>0</v>
      </c>
      <c r="AO30" s="437">
        <f t="shared" si="36"/>
        <v>0</v>
      </c>
      <c r="AP30" s="225">
        <f t="shared" si="37"/>
        <v>0</v>
      </c>
      <c r="AQ30" s="437">
        <f t="shared" si="38"/>
        <v>0</v>
      </c>
      <c r="AR30" s="225">
        <f t="shared" si="39"/>
        <v>0</v>
      </c>
    </row>
    <row r="31" spans="1:44" ht="15.75" outlineLevel="1">
      <c r="A31" s="77"/>
      <c r="B31" s="361" t="s">
        <v>79</v>
      </c>
      <c r="C31" s="181"/>
      <c r="D31" s="99" t="str">
        <f>IF(D21&gt;"",D21,"")</f>
        <v>Lundström Annika</v>
      </c>
      <c r="E31" s="111" t="str">
        <f>IF(D22&gt;"",D22,"")</f>
        <v>Pelli Katrin</v>
      </c>
      <c r="F31" s="112"/>
      <c r="G31" s="101"/>
      <c r="H31" s="467"/>
      <c r="I31" s="468"/>
      <c r="J31" s="467"/>
      <c r="K31" s="468"/>
      <c r="L31" s="469"/>
      <c r="M31" s="468"/>
      <c r="N31" s="467"/>
      <c r="O31" s="468"/>
      <c r="P31" s="467"/>
      <c r="Q31" s="468"/>
      <c r="R31" s="102">
        <f t="shared" si="19"/>
      </c>
      <c r="S31" s="103">
        <f t="shared" si="20"/>
      </c>
      <c r="T31" s="113"/>
      <c r="U31" s="114"/>
      <c r="W31" s="106">
        <f t="shared" si="21"/>
        <v>0</v>
      </c>
      <c r="X31" s="107">
        <f t="shared" si="22"/>
        <v>0</v>
      </c>
      <c r="Y31" s="108">
        <f t="shared" si="23"/>
        <v>0</v>
      </c>
      <c r="AA31" s="115">
        <f t="shared" si="24"/>
        <v>0</v>
      </c>
      <c r="AB31" s="116">
        <f t="shared" si="25"/>
        <v>0</v>
      </c>
      <c r="AC31" s="115">
        <f t="shared" si="26"/>
        <v>0</v>
      </c>
      <c r="AD31" s="116">
        <f t="shared" si="27"/>
        <v>0</v>
      </c>
      <c r="AE31" s="115">
        <f t="shared" si="28"/>
        <v>0</v>
      </c>
      <c r="AF31" s="116">
        <f t="shared" si="29"/>
        <v>0</v>
      </c>
      <c r="AG31" s="115">
        <f t="shared" si="30"/>
        <v>0</v>
      </c>
      <c r="AH31" s="116">
        <f t="shared" si="31"/>
        <v>0</v>
      </c>
      <c r="AI31" s="115">
        <f t="shared" si="32"/>
        <v>0</v>
      </c>
      <c r="AJ31" s="116">
        <f t="shared" si="33"/>
        <v>0</v>
      </c>
      <c r="AL31" s="217">
        <f>IF(OR(ISBLANK(AL21),ISBLANK(AL22)),0,1)</f>
        <v>0</v>
      </c>
      <c r="AM31" s="437">
        <f t="shared" si="34"/>
        <v>0</v>
      </c>
      <c r="AN31" s="225">
        <f t="shared" si="35"/>
        <v>0</v>
      </c>
      <c r="AO31" s="437">
        <f t="shared" si="36"/>
        <v>0</v>
      </c>
      <c r="AP31" s="225">
        <f t="shared" si="37"/>
        <v>0</v>
      </c>
      <c r="AQ31" s="437">
        <f t="shared" si="38"/>
        <v>0</v>
      </c>
      <c r="AR31" s="225">
        <f t="shared" si="39"/>
        <v>0</v>
      </c>
    </row>
    <row r="32" spans="1:44" ht="16.5" outlineLevel="1" thickBot="1">
      <c r="A32" s="77"/>
      <c r="B32" s="362" t="s">
        <v>80</v>
      </c>
      <c r="C32" s="182"/>
      <c r="D32" s="119" t="str">
        <f>IF(D23&gt;"",D23,"")</f>
        <v>Saarialho Marianna</v>
      </c>
      <c r="E32" s="120">
        <f>IF(D24&gt;"",D24,"")</f>
      </c>
      <c r="F32" s="121"/>
      <c r="G32" s="122"/>
      <c r="H32" s="470"/>
      <c r="I32" s="471"/>
      <c r="J32" s="470"/>
      <c r="K32" s="471"/>
      <c r="L32" s="470"/>
      <c r="M32" s="471"/>
      <c r="N32" s="470"/>
      <c r="O32" s="471"/>
      <c r="P32" s="470"/>
      <c r="Q32" s="471"/>
      <c r="R32" s="123">
        <f t="shared" si="19"/>
      </c>
      <c r="S32" s="124">
        <f t="shared" si="20"/>
      </c>
      <c r="T32" s="125"/>
      <c r="U32" s="126"/>
      <c r="W32" s="106">
        <f t="shared" si="21"/>
        <v>0</v>
      </c>
      <c r="X32" s="107">
        <f t="shared" si="22"/>
        <v>0</v>
      </c>
      <c r="Y32" s="108">
        <f t="shared" si="23"/>
        <v>0</v>
      </c>
      <c r="AA32" s="127">
        <f t="shared" si="24"/>
        <v>0</v>
      </c>
      <c r="AB32" s="128">
        <f t="shared" si="25"/>
        <v>0</v>
      </c>
      <c r="AC32" s="127">
        <f t="shared" si="26"/>
        <v>0</v>
      </c>
      <c r="AD32" s="128">
        <f t="shared" si="27"/>
        <v>0</v>
      </c>
      <c r="AE32" s="127">
        <f t="shared" si="28"/>
        <v>0</v>
      </c>
      <c r="AF32" s="128">
        <f t="shared" si="29"/>
        <v>0</v>
      </c>
      <c r="AG32" s="127">
        <f t="shared" si="30"/>
        <v>0</v>
      </c>
      <c r="AH32" s="128">
        <f t="shared" si="31"/>
        <v>0</v>
      </c>
      <c r="AI32" s="127">
        <f t="shared" si="32"/>
        <v>0</v>
      </c>
      <c r="AJ32" s="128">
        <f t="shared" si="33"/>
        <v>0</v>
      </c>
      <c r="AL32" s="435">
        <f>IF(OR(ISBLANK(AL23),ISBLANK(AL24)),0,1)</f>
        <v>0</v>
      </c>
      <c r="AM32" s="438">
        <f t="shared" si="34"/>
        <v>0</v>
      </c>
      <c r="AN32" s="277">
        <f t="shared" si="35"/>
        <v>0</v>
      </c>
      <c r="AO32" s="438">
        <f t="shared" si="36"/>
        <v>0</v>
      </c>
      <c r="AP32" s="277">
        <f t="shared" si="37"/>
        <v>0</v>
      </c>
      <c r="AQ32" s="438">
        <f t="shared" si="38"/>
        <v>0</v>
      </c>
      <c r="AR32" s="277">
        <f t="shared" si="39"/>
        <v>0</v>
      </c>
    </row>
    <row r="33" ht="16.5" thickBot="1" thickTop="1"/>
    <row r="34" spans="2:21" ht="16.5" thickTop="1">
      <c r="B34" s="1"/>
      <c r="C34" s="179"/>
      <c r="D34" s="2" t="s">
        <v>126</v>
      </c>
      <c r="E34" s="3"/>
      <c r="F34" s="3"/>
      <c r="G34" s="3"/>
      <c r="H34" s="4"/>
      <c r="I34" s="3"/>
      <c r="J34" s="5" t="s">
        <v>0</v>
      </c>
      <c r="K34" s="6"/>
      <c r="L34" s="492" t="s">
        <v>1</v>
      </c>
      <c r="M34" s="493"/>
      <c r="N34" s="493"/>
      <c r="O34" s="494"/>
      <c r="P34" s="495" t="s">
        <v>2</v>
      </c>
      <c r="Q34" s="496"/>
      <c r="R34" s="496"/>
      <c r="S34" s="497">
        <v>3</v>
      </c>
      <c r="T34" s="498"/>
      <c r="U34" s="499"/>
    </row>
    <row r="35" spans="2:46" ht="16.5" thickBot="1">
      <c r="B35" s="7"/>
      <c r="C35" s="180"/>
      <c r="D35" s="8" t="s">
        <v>3</v>
      </c>
      <c r="E35" s="9" t="s">
        <v>4</v>
      </c>
      <c r="F35" s="500">
        <v>9</v>
      </c>
      <c r="G35" s="501"/>
      <c r="H35" s="502"/>
      <c r="I35" s="503" t="s">
        <v>5</v>
      </c>
      <c r="J35" s="504"/>
      <c r="K35" s="504"/>
      <c r="L35" s="505">
        <v>41343</v>
      </c>
      <c r="M35" s="505"/>
      <c r="N35" s="505"/>
      <c r="O35" s="506"/>
      <c r="P35" s="10" t="s">
        <v>6</v>
      </c>
      <c r="Q35" s="194"/>
      <c r="R35" s="194"/>
      <c r="S35" s="507">
        <v>0.4583333333333333</v>
      </c>
      <c r="T35" s="508"/>
      <c r="U35" s="509"/>
      <c r="AM35" s="510" t="s">
        <v>389</v>
      </c>
      <c r="AN35" s="511"/>
      <c r="AO35" s="396"/>
      <c r="AP35" s="396"/>
      <c r="AQ35" s="396"/>
      <c r="AR35" s="396"/>
      <c r="AS35" s="413" t="s">
        <v>390</v>
      </c>
      <c r="AT35" s="413" t="s">
        <v>391</v>
      </c>
    </row>
    <row r="36" spans="2:46" ht="16.5" thickTop="1">
      <c r="B36" s="12"/>
      <c r="C36" s="184" t="s">
        <v>145</v>
      </c>
      <c r="D36" s="13" t="s">
        <v>7</v>
      </c>
      <c r="E36" s="14" t="s">
        <v>8</v>
      </c>
      <c r="F36" s="488" t="s">
        <v>9</v>
      </c>
      <c r="G36" s="489"/>
      <c r="H36" s="488" t="s">
        <v>10</v>
      </c>
      <c r="I36" s="489"/>
      <c r="J36" s="488" t="s">
        <v>11</v>
      </c>
      <c r="K36" s="489"/>
      <c r="L36" s="488" t="s">
        <v>12</v>
      </c>
      <c r="M36" s="489"/>
      <c r="N36" s="488"/>
      <c r="O36" s="489"/>
      <c r="P36" s="15" t="s">
        <v>13</v>
      </c>
      <c r="Q36" s="16" t="s">
        <v>14</v>
      </c>
      <c r="R36" s="17" t="s">
        <v>15</v>
      </c>
      <c r="S36" s="18"/>
      <c r="T36" s="490" t="s">
        <v>16</v>
      </c>
      <c r="U36" s="491"/>
      <c r="W36" s="78" t="s">
        <v>64</v>
      </c>
      <c r="X36" s="79"/>
      <c r="Y36" s="80" t="s">
        <v>65</v>
      </c>
      <c r="AL36" s="414" t="s">
        <v>392</v>
      </c>
      <c r="AM36" s="415" t="s">
        <v>393</v>
      </c>
      <c r="AN36" s="415" t="s">
        <v>394</v>
      </c>
      <c r="AO36" s="416" t="s">
        <v>395</v>
      </c>
      <c r="AP36" s="418" t="s">
        <v>396</v>
      </c>
      <c r="AQ36" s="417" t="s">
        <v>397</v>
      </c>
      <c r="AR36" s="418" t="s">
        <v>398</v>
      </c>
      <c r="AS36" s="414" t="s">
        <v>399</v>
      </c>
      <c r="AT36" s="419" t="s">
        <v>400</v>
      </c>
    </row>
    <row r="37" spans="2:46" ht="15">
      <c r="B37" s="19" t="s">
        <v>9</v>
      </c>
      <c r="C37" s="368">
        <v>1475</v>
      </c>
      <c r="D37" s="20" t="s">
        <v>260</v>
      </c>
      <c r="E37" s="21" t="s">
        <v>18</v>
      </c>
      <c r="F37" s="22"/>
      <c r="G37" s="23"/>
      <c r="H37" s="24">
        <f>+R47</f>
        <v>3</v>
      </c>
      <c r="I37" s="25">
        <f>+S47</f>
        <v>1</v>
      </c>
      <c r="J37" s="24">
        <f>R43</f>
        <v>3</v>
      </c>
      <c r="K37" s="25">
        <f>S43</f>
        <v>0</v>
      </c>
      <c r="L37" s="24">
        <f>R45</f>
        <v>3</v>
      </c>
      <c r="M37" s="25">
        <f>S45</f>
        <v>0</v>
      </c>
      <c r="N37" s="24"/>
      <c r="O37" s="25"/>
      <c r="P37" s="26">
        <f>IF(SUM(F37:O37)=0,"",COUNTIF(G37:G40,"3"))</f>
        <v>3</v>
      </c>
      <c r="Q37" s="27">
        <f>IF(SUM(G37:P37)=0,"",COUNTIF(F37:F40,"3"))</f>
        <v>0</v>
      </c>
      <c r="R37" s="28">
        <f>IF(SUM(F37:O37)=0,"",SUM(G37:G40))</f>
        <v>9</v>
      </c>
      <c r="S37" s="29">
        <f>IF(SUM(F37:O37)=0,"",SUM(F37:F40))</f>
        <v>1</v>
      </c>
      <c r="T37" s="479">
        <v>1</v>
      </c>
      <c r="U37" s="480"/>
      <c r="W37" s="81">
        <f>+W43+W45+W47</f>
        <v>104</v>
      </c>
      <c r="X37" s="82">
        <f>+X43+X45+X47</f>
        <v>58</v>
      </c>
      <c r="Y37" s="83">
        <f>+W37-X37</f>
        <v>46</v>
      </c>
      <c r="AL37" s="431"/>
      <c r="AM37" s="47">
        <f aca="true" t="shared" si="40" ref="AM37:AR37">AM43+AM45+AM47</f>
        <v>0</v>
      </c>
      <c r="AN37" s="47">
        <f t="shared" si="40"/>
        <v>0</v>
      </c>
      <c r="AO37" s="420">
        <f t="shared" si="40"/>
        <v>0</v>
      </c>
      <c r="AP37" s="422">
        <f t="shared" si="40"/>
        <v>0</v>
      </c>
      <c r="AQ37" s="421">
        <f t="shared" si="40"/>
        <v>0</v>
      </c>
      <c r="AR37" s="422">
        <f t="shared" si="40"/>
        <v>0</v>
      </c>
      <c r="AS37" s="423" t="e">
        <f>AO37/AP37</f>
        <v>#DIV/0!</v>
      </c>
      <c r="AT37" s="424" t="e">
        <f>AQ37/AR37</f>
        <v>#DIV/0!</v>
      </c>
    </row>
    <row r="38" spans="2:46" ht="15">
      <c r="B38" s="30" t="s">
        <v>10</v>
      </c>
      <c r="C38" s="368">
        <v>1184</v>
      </c>
      <c r="D38" s="20" t="s">
        <v>404</v>
      </c>
      <c r="E38" s="31" t="s">
        <v>17</v>
      </c>
      <c r="F38" s="32">
        <f>+S47</f>
        <v>1</v>
      </c>
      <c r="G38" s="33">
        <f>+R47</f>
        <v>3</v>
      </c>
      <c r="H38" s="34"/>
      <c r="I38" s="35"/>
      <c r="J38" s="32">
        <f>R46</f>
        <v>3</v>
      </c>
      <c r="K38" s="33">
        <f>S46</f>
        <v>0</v>
      </c>
      <c r="L38" s="32">
        <f>R44</f>
        <v>3</v>
      </c>
      <c r="M38" s="33">
        <f>S44</f>
        <v>0</v>
      </c>
      <c r="N38" s="32"/>
      <c r="O38" s="33"/>
      <c r="P38" s="26">
        <f>IF(SUM(F38:O38)=0,"",COUNTIF(I37:I40,"3"))</f>
        <v>2</v>
      </c>
      <c r="Q38" s="27">
        <f>IF(SUM(G38:P38)=0,"",COUNTIF(H37:H40,"3"))</f>
        <v>1</v>
      </c>
      <c r="R38" s="28">
        <f>IF(SUM(F38:O38)=0,"",SUM(I37:I40))</f>
        <v>7</v>
      </c>
      <c r="S38" s="29">
        <f>IF(SUM(F38:O38)=0,"",SUM(H37:H40))</f>
        <v>3</v>
      </c>
      <c r="T38" s="479">
        <v>2</v>
      </c>
      <c r="U38" s="480"/>
      <c r="W38" s="81">
        <f>+W44+W46+X47</f>
        <v>95</v>
      </c>
      <c r="X38" s="82">
        <f>+X44+X46+W47</f>
        <v>68</v>
      </c>
      <c r="Y38" s="83">
        <f>+W38-X38</f>
        <v>27</v>
      </c>
      <c r="AL38" s="432"/>
      <c r="AM38" s="47">
        <f>AM44+AM46+AN47</f>
        <v>0</v>
      </c>
      <c r="AN38" s="47">
        <f>AN44+AN46+AM47</f>
        <v>0</v>
      </c>
      <c r="AO38" s="420">
        <f>AO44+AO46+AP47</f>
        <v>0</v>
      </c>
      <c r="AP38" s="422">
        <f>AP44+AP46+AO47</f>
        <v>0</v>
      </c>
      <c r="AQ38" s="421">
        <f>AQ44+AQ46+AR47</f>
        <v>0</v>
      </c>
      <c r="AR38" s="422">
        <f>AR44+AR46+AQ47</f>
        <v>0</v>
      </c>
      <c r="AS38" s="423" t="e">
        <f>AO38/AP38</f>
        <v>#DIV/0!</v>
      </c>
      <c r="AT38" s="424" t="e">
        <f>AQ38/AR38</f>
        <v>#DIV/0!</v>
      </c>
    </row>
    <row r="39" spans="2:46" ht="15">
      <c r="B39" s="30" t="s">
        <v>11</v>
      </c>
      <c r="C39" s="368">
        <v>963</v>
      </c>
      <c r="D39" s="20" t="s">
        <v>405</v>
      </c>
      <c r="E39" s="31" t="s">
        <v>20</v>
      </c>
      <c r="F39" s="32">
        <f>+S43</f>
        <v>0</v>
      </c>
      <c r="G39" s="33">
        <f>+R43</f>
        <v>3</v>
      </c>
      <c r="H39" s="32">
        <f>S46</f>
        <v>0</v>
      </c>
      <c r="I39" s="33">
        <f>R46</f>
        <v>3</v>
      </c>
      <c r="J39" s="34"/>
      <c r="K39" s="35"/>
      <c r="L39" s="32">
        <f>R48</f>
        <v>0</v>
      </c>
      <c r="M39" s="33">
        <f>S48</f>
        <v>3</v>
      </c>
      <c r="N39" s="32"/>
      <c r="O39" s="33"/>
      <c r="P39" s="26">
        <f>IF(SUM(F39:O39)=0,"",COUNTIF(K37:K40,"3"))</f>
        <v>0</v>
      </c>
      <c r="Q39" s="27">
        <f>IF(SUM(G39:P39)=0,"",COUNTIF(J37:J40,"3"))</f>
        <v>3</v>
      </c>
      <c r="R39" s="28">
        <f>IF(SUM(F39:O39)=0,"",SUM(K37:K40))</f>
        <v>0</v>
      </c>
      <c r="S39" s="29">
        <f>IF(SUM(F39:O39)=0,"",SUM(J37:J40))</f>
        <v>9</v>
      </c>
      <c r="T39" s="479">
        <v>4</v>
      </c>
      <c r="U39" s="480"/>
      <c r="W39" s="81">
        <f>+X43+X46+W48</f>
        <v>53</v>
      </c>
      <c r="X39" s="82">
        <f>+W43+W46+X48</f>
        <v>102</v>
      </c>
      <c r="Y39" s="83">
        <f>+W39-X39</f>
        <v>-49</v>
      </c>
      <c r="AL39" s="432"/>
      <c r="AM39" s="47">
        <f>AN43+AN46+AM48</f>
        <v>0</v>
      </c>
      <c r="AN39" s="47">
        <f>AM43+AM46+AN48</f>
        <v>0</v>
      </c>
      <c r="AO39" s="420">
        <f>AP43+AP46+AO48</f>
        <v>0</v>
      </c>
      <c r="AP39" s="422">
        <f>AO43+AO46+AP48</f>
        <v>0</v>
      </c>
      <c r="AQ39" s="421">
        <f>AR43+AR46+AQ48</f>
        <v>0</v>
      </c>
      <c r="AR39" s="422">
        <f>AQ43+AQ46+AR48</f>
        <v>0</v>
      </c>
      <c r="AS39" s="423" t="e">
        <f>AO39/AP39</f>
        <v>#DIV/0!</v>
      </c>
      <c r="AT39" s="424" t="e">
        <f>AQ39/AR39</f>
        <v>#DIV/0!</v>
      </c>
    </row>
    <row r="40" spans="2:46" ht="15.75" thickBot="1">
      <c r="B40" s="36" t="s">
        <v>12</v>
      </c>
      <c r="C40" s="369">
        <v>955</v>
      </c>
      <c r="D40" s="37" t="s">
        <v>268</v>
      </c>
      <c r="E40" s="38" t="s">
        <v>3</v>
      </c>
      <c r="F40" s="39">
        <f>S45</f>
        <v>0</v>
      </c>
      <c r="G40" s="40">
        <f>R45</f>
        <v>3</v>
      </c>
      <c r="H40" s="39">
        <f>S44</f>
        <v>0</v>
      </c>
      <c r="I40" s="40">
        <f>R44</f>
        <v>3</v>
      </c>
      <c r="J40" s="39">
        <f>S48</f>
        <v>3</v>
      </c>
      <c r="K40" s="40">
        <f>R48</f>
        <v>0</v>
      </c>
      <c r="L40" s="41"/>
      <c r="M40" s="42"/>
      <c r="N40" s="39"/>
      <c r="O40" s="40"/>
      <c r="P40" s="43">
        <f>IF(SUM(F40:O40)=0,"",COUNTIF(M37:M40,"3"))</f>
        <v>1</v>
      </c>
      <c r="Q40" s="44">
        <f>IF(SUM(G40:P40)=0,"",COUNTIF(L37:L40,"3"))</f>
        <v>2</v>
      </c>
      <c r="R40" s="45">
        <f>IF(SUM(F40:O41)=0,"",SUM(M37:M40))</f>
        <v>3</v>
      </c>
      <c r="S40" s="46">
        <f>IF(SUM(F40:O40)=0,"",SUM(L37:L40))</f>
        <v>6</v>
      </c>
      <c r="T40" s="481">
        <v>3</v>
      </c>
      <c r="U40" s="482"/>
      <c r="W40" s="81">
        <f>+X44+X45+X48</f>
        <v>66</v>
      </c>
      <c r="X40" s="82">
        <f>+W44+W45+W48</f>
        <v>90</v>
      </c>
      <c r="Y40" s="83">
        <f>+W40-X40</f>
        <v>-24</v>
      </c>
      <c r="AL40" s="433"/>
      <c r="AM40" s="425">
        <f>AN44+AN45+AN48</f>
        <v>0</v>
      </c>
      <c r="AN40" s="425">
        <f>AM44+AM45+AM48</f>
        <v>0</v>
      </c>
      <c r="AO40" s="426">
        <f>AP44+AP45+AP48</f>
        <v>0</v>
      </c>
      <c r="AP40" s="428">
        <f>AO44+AO45+AO48</f>
        <v>0</v>
      </c>
      <c r="AQ40" s="427">
        <f>AR44+AR45+AR48</f>
        <v>0</v>
      </c>
      <c r="AR40" s="428">
        <f>AQ44+AQ45+AQ48</f>
        <v>0</v>
      </c>
      <c r="AS40" s="429" t="e">
        <f>AO40/AP40</f>
        <v>#DIV/0!</v>
      </c>
      <c r="AT40" s="430" t="e">
        <f>AQ40/AR40</f>
        <v>#DIV/0!</v>
      </c>
    </row>
    <row r="41" spans="1:26" ht="16.5" outlineLevel="1" thickTop="1">
      <c r="A41" s="77"/>
      <c r="B41" s="84"/>
      <c r="C41" s="132"/>
      <c r="D41" s="85" t="s">
        <v>66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8"/>
      <c r="W41" s="89"/>
      <c r="X41" s="90" t="s">
        <v>67</v>
      </c>
      <c r="Y41" s="91">
        <f>SUM(Y37:Y40)</f>
        <v>0</v>
      </c>
      <c r="Z41" s="90" t="str">
        <f>IF(Y41=0,"OK","Virhe")</f>
        <v>OK</v>
      </c>
    </row>
    <row r="42" spans="1:25" ht="16.5" outlineLevel="1" thickBot="1">
      <c r="A42" s="77"/>
      <c r="B42" s="92"/>
      <c r="C42" s="359"/>
      <c r="D42" s="93" t="s">
        <v>68</v>
      </c>
      <c r="E42" s="94"/>
      <c r="F42" s="94"/>
      <c r="G42" s="95"/>
      <c r="H42" s="483" t="s">
        <v>69</v>
      </c>
      <c r="I42" s="484"/>
      <c r="J42" s="485" t="s">
        <v>70</v>
      </c>
      <c r="K42" s="484"/>
      <c r="L42" s="485" t="s">
        <v>71</v>
      </c>
      <c r="M42" s="484"/>
      <c r="N42" s="485" t="s">
        <v>72</v>
      </c>
      <c r="O42" s="484"/>
      <c r="P42" s="485" t="s">
        <v>73</v>
      </c>
      <c r="Q42" s="484"/>
      <c r="R42" s="486" t="s">
        <v>74</v>
      </c>
      <c r="S42" s="487"/>
      <c r="U42" s="96"/>
      <c r="W42" s="97" t="s">
        <v>64</v>
      </c>
      <c r="X42" s="98"/>
      <c r="Y42" s="80" t="s">
        <v>65</v>
      </c>
    </row>
    <row r="43" spans="1:44" ht="15.75" outlineLevel="1">
      <c r="A43" s="77"/>
      <c r="B43" s="360" t="s">
        <v>75</v>
      </c>
      <c r="C43" s="181"/>
      <c r="D43" s="99" t="str">
        <f>IF(D37&gt;"",D37,"")</f>
        <v>Eriksson Sofie</v>
      </c>
      <c r="E43" s="100" t="str">
        <f>IF(D39&gt;"",D39,"")</f>
        <v>Sinishin Sofia</v>
      </c>
      <c r="F43" s="86"/>
      <c r="G43" s="101"/>
      <c r="H43" s="476">
        <v>4</v>
      </c>
      <c r="I43" s="477"/>
      <c r="J43" s="474">
        <v>3</v>
      </c>
      <c r="K43" s="475"/>
      <c r="L43" s="474">
        <v>6</v>
      </c>
      <c r="M43" s="475"/>
      <c r="N43" s="474"/>
      <c r="O43" s="475"/>
      <c r="P43" s="478"/>
      <c r="Q43" s="475"/>
      <c r="R43" s="102">
        <f aca="true" t="shared" si="41" ref="R43:R48">IF(COUNT(H43:P43)=0,"",COUNTIF(H43:P43,"&gt;=0"))</f>
        <v>3</v>
      </c>
      <c r="S43" s="103">
        <f aca="true" t="shared" si="42" ref="S43:S48">IF(COUNT(H43:P43)=0,"",(IF(LEFT(H43,1)="-",1,0)+IF(LEFT(J43,1)="-",1,0)+IF(LEFT(L43,1)="-",1,0)+IF(LEFT(N43,1)="-",1,0)+IF(LEFT(P43,1)="-",1,0)))</f>
        <v>0</v>
      </c>
      <c r="T43" s="104"/>
      <c r="U43" s="105"/>
      <c r="W43" s="106">
        <f aca="true" t="shared" si="43" ref="W43:W48">+AA43+AC43+AE43+AG43+AI43</f>
        <v>33</v>
      </c>
      <c r="X43" s="107">
        <f aca="true" t="shared" si="44" ref="X43:X48">+AB43+AD43+AF43+AH43+AJ43</f>
        <v>13</v>
      </c>
      <c r="Y43" s="108">
        <f aca="true" t="shared" si="45" ref="Y43:Y48">+W43-X43</f>
        <v>20</v>
      </c>
      <c r="AA43" s="109">
        <f aca="true" t="shared" si="46" ref="AA43:AA48">IF(H43="",0,IF(LEFT(H43,1)="-",ABS(H43),(IF(H43&gt;9,H43+2,11))))</f>
        <v>11</v>
      </c>
      <c r="AB43" s="110">
        <f aca="true" t="shared" si="47" ref="AB43:AB48">IF(H43="",0,IF(LEFT(H43,1)="-",(IF(ABS(H43)&gt;9,(ABS(H43)+2),11)),H43))</f>
        <v>4</v>
      </c>
      <c r="AC43" s="109">
        <f aca="true" t="shared" si="48" ref="AC43:AC48">IF(J43="",0,IF(LEFT(J43,1)="-",ABS(J43),(IF(J43&gt;9,J43+2,11))))</f>
        <v>11</v>
      </c>
      <c r="AD43" s="110">
        <f aca="true" t="shared" si="49" ref="AD43:AD48">IF(J43="",0,IF(LEFT(J43,1)="-",(IF(ABS(J43)&gt;9,(ABS(J43)+2),11)),J43))</f>
        <v>3</v>
      </c>
      <c r="AE43" s="109">
        <f aca="true" t="shared" si="50" ref="AE43:AE48">IF(L43="",0,IF(LEFT(L43,1)="-",ABS(L43),(IF(L43&gt;9,L43+2,11))))</f>
        <v>11</v>
      </c>
      <c r="AF43" s="110">
        <f aca="true" t="shared" si="51" ref="AF43:AF48">IF(L43="",0,IF(LEFT(L43,1)="-",(IF(ABS(L43)&gt;9,(ABS(L43)+2),11)),L43))</f>
        <v>6</v>
      </c>
      <c r="AG43" s="109">
        <f aca="true" t="shared" si="52" ref="AG43:AG48">IF(N43="",0,IF(LEFT(N43,1)="-",ABS(N43),(IF(N43&gt;9,N43+2,11))))</f>
        <v>0</v>
      </c>
      <c r="AH43" s="110">
        <f aca="true" t="shared" si="53" ref="AH43:AH48">IF(N43="",0,IF(LEFT(N43,1)="-",(IF(ABS(N43)&gt;9,(ABS(N43)+2),11)),N43))</f>
        <v>0</v>
      </c>
      <c r="AI43" s="109">
        <f aca="true" t="shared" si="54" ref="AI43:AI48">IF(P43="",0,IF(LEFT(P43,1)="-",ABS(P43),(IF(P43&gt;9,P43+2,11))))</f>
        <v>0</v>
      </c>
      <c r="AJ43" s="110">
        <f aca="true" t="shared" si="55" ref="AJ43:AJ48">IF(P43="",0,IF(LEFT(P43,1)="-",(IF(ABS(P43)&gt;9,(ABS(P43)+2),11)),P43))</f>
        <v>0</v>
      </c>
      <c r="AL43" s="434">
        <f>IF(OR(ISBLANK(AL37),ISBLANK(AL39)),0,1)</f>
        <v>0</v>
      </c>
      <c r="AM43" s="436">
        <f aca="true" t="shared" si="56" ref="AM43:AM48">IF(AO43=3,1,0)</f>
        <v>0</v>
      </c>
      <c r="AN43" s="211">
        <f aca="true" t="shared" si="57" ref="AN43:AN48">IF(AP43=3,1,0)</f>
        <v>0</v>
      </c>
      <c r="AO43" s="436">
        <f aca="true" t="shared" si="58" ref="AO43:AO48">IF($AL43=1,$AL43*R43,0)</f>
        <v>0</v>
      </c>
      <c r="AP43" s="211">
        <f aca="true" t="shared" si="59" ref="AP43:AP48">IF($AL43=1,$AL43*S43,0)</f>
        <v>0</v>
      </c>
      <c r="AQ43" s="436">
        <f aca="true" t="shared" si="60" ref="AQ43:AQ48">$AL43*W43</f>
        <v>0</v>
      </c>
      <c r="AR43" s="211">
        <f aca="true" t="shared" si="61" ref="AR43:AR48">$AL43*X43</f>
        <v>0</v>
      </c>
    </row>
    <row r="44" spans="1:44" ht="15.75" outlineLevel="1">
      <c r="A44" s="77"/>
      <c r="B44" s="361" t="s">
        <v>76</v>
      </c>
      <c r="C44" s="181"/>
      <c r="D44" s="99" t="str">
        <f>IF(D38&gt;"",D38,"")</f>
        <v>Lotto Alexandra</v>
      </c>
      <c r="E44" s="111" t="str">
        <f>IF(D40&gt;"",D40,"")</f>
        <v>Saarialho Kaarina</v>
      </c>
      <c r="F44" s="112"/>
      <c r="G44" s="101"/>
      <c r="H44" s="467">
        <v>3</v>
      </c>
      <c r="I44" s="468"/>
      <c r="J44" s="467">
        <v>5</v>
      </c>
      <c r="K44" s="468"/>
      <c r="L44" s="467">
        <v>6</v>
      </c>
      <c r="M44" s="468"/>
      <c r="N44" s="467"/>
      <c r="O44" s="468"/>
      <c r="P44" s="467"/>
      <c r="Q44" s="468"/>
      <c r="R44" s="102">
        <f t="shared" si="41"/>
        <v>3</v>
      </c>
      <c r="S44" s="103">
        <f t="shared" si="42"/>
        <v>0</v>
      </c>
      <c r="T44" s="113"/>
      <c r="U44" s="114"/>
      <c r="W44" s="106">
        <f t="shared" si="43"/>
        <v>33</v>
      </c>
      <c r="X44" s="107">
        <f t="shared" si="44"/>
        <v>14</v>
      </c>
      <c r="Y44" s="108">
        <f t="shared" si="45"/>
        <v>19</v>
      </c>
      <c r="AA44" s="115">
        <f t="shared" si="46"/>
        <v>11</v>
      </c>
      <c r="AB44" s="116">
        <f t="shared" si="47"/>
        <v>3</v>
      </c>
      <c r="AC44" s="115">
        <f t="shared" si="48"/>
        <v>11</v>
      </c>
      <c r="AD44" s="116">
        <f t="shared" si="49"/>
        <v>5</v>
      </c>
      <c r="AE44" s="115">
        <f t="shared" si="50"/>
        <v>11</v>
      </c>
      <c r="AF44" s="116">
        <f t="shared" si="51"/>
        <v>6</v>
      </c>
      <c r="AG44" s="115">
        <f t="shared" si="52"/>
        <v>0</v>
      </c>
      <c r="AH44" s="116">
        <f t="shared" si="53"/>
        <v>0</v>
      </c>
      <c r="AI44" s="115">
        <f t="shared" si="54"/>
        <v>0</v>
      </c>
      <c r="AJ44" s="116">
        <f t="shared" si="55"/>
        <v>0</v>
      </c>
      <c r="AL44" s="217">
        <f>IF(OR(ISBLANK(AL38),ISBLANK(AL40)),0,1)</f>
        <v>0</v>
      </c>
      <c r="AM44" s="437">
        <f t="shared" si="56"/>
        <v>0</v>
      </c>
      <c r="AN44" s="225">
        <f t="shared" si="57"/>
        <v>0</v>
      </c>
      <c r="AO44" s="437">
        <f t="shared" si="58"/>
        <v>0</v>
      </c>
      <c r="AP44" s="225">
        <f t="shared" si="59"/>
        <v>0</v>
      </c>
      <c r="AQ44" s="437">
        <f t="shared" si="60"/>
        <v>0</v>
      </c>
      <c r="AR44" s="225">
        <f t="shared" si="61"/>
        <v>0</v>
      </c>
    </row>
    <row r="45" spans="1:44" ht="16.5" outlineLevel="1" thickBot="1">
      <c r="A45" s="77"/>
      <c r="B45" s="361" t="s">
        <v>77</v>
      </c>
      <c r="C45" s="181"/>
      <c r="D45" s="117" t="str">
        <f>IF(D37&gt;"",D37,"")</f>
        <v>Eriksson Sofie</v>
      </c>
      <c r="E45" s="118" t="str">
        <f>IF(D40&gt;"",D40,"")</f>
        <v>Saarialho Kaarina</v>
      </c>
      <c r="F45" s="94"/>
      <c r="G45" s="95"/>
      <c r="H45" s="472">
        <v>2</v>
      </c>
      <c r="I45" s="473"/>
      <c r="J45" s="472">
        <v>7</v>
      </c>
      <c r="K45" s="473"/>
      <c r="L45" s="472">
        <v>7</v>
      </c>
      <c r="M45" s="473"/>
      <c r="N45" s="472"/>
      <c r="O45" s="473"/>
      <c r="P45" s="472"/>
      <c r="Q45" s="473"/>
      <c r="R45" s="102">
        <f t="shared" si="41"/>
        <v>3</v>
      </c>
      <c r="S45" s="103">
        <f t="shared" si="42"/>
        <v>0</v>
      </c>
      <c r="T45" s="113"/>
      <c r="U45" s="114"/>
      <c r="W45" s="106">
        <f t="shared" si="43"/>
        <v>33</v>
      </c>
      <c r="X45" s="107">
        <f t="shared" si="44"/>
        <v>16</v>
      </c>
      <c r="Y45" s="108">
        <f t="shared" si="45"/>
        <v>17</v>
      </c>
      <c r="AA45" s="115">
        <f t="shared" si="46"/>
        <v>11</v>
      </c>
      <c r="AB45" s="116">
        <f t="shared" si="47"/>
        <v>2</v>
      </c>
      <c r="AC45" s="115">
        <f t="shared" si="48"/>
        <v>11</v>
      </c>
      <c r="AD45" s="116">
        <f t="shared" si="49"/>
        <v>7</v>
      </c>
      <c r="AE45" s="115">
        <f t="shared" si="50"/>
        <v>11</v>
      </c>
      <c r="AF45" s="116">
        <f t="shared" si="51"/>
        <v>7</v>
      </c>
      <c r="AG45" s="115">
        <f t="shared" si="52"/>
        <v>0</v>
      </c>
      <c r="AH45" s="116">
        <f t="shared" si="53"/>
        <v>0</v>
      </c>
      <c r="AI45" s="115">
        <f t="shared" si="54"/>
        <v>0</v>
      </c>
      <c r="AJ45" s="116">
        <f t="shared" si="55"/>
        <v>0</v>
      </c>
      <c r="AL45" s="217">
        <f>IF(OR(ISBLANK(AL37),ISBLANK(AL40)),0,1)</f>
        <v>0</v>
      </c>
      <c r="AM45" s="437">
        <f t="shared" si="56"/>
        <v>0</v>
      </c>
      <c r="AN45" s="225">
        <f t="shared" si="57"/>
        <v>0</v>
      </c>
      <c r="AO45" s="437">
        <f t="shared" si="58"/>
        <v>0</v>
      </c>
      <c r="AP45" s="225">
        <f t="shared" si="59"/>
        <v>0</v>
      </c>
      <c r="AQ45" s="437">
        <f t="shared" si="60"/>
        <v>0</v>
      </c>
      <c r="AR45" s="225">
        <f t="shared" si="61"/>
        <v>0</v>
      </c>
    </row>
    <row r="46" spans="1:44" ht="15.75" outlineLevel="1">
      <c r="A46" s="77"/>
      <c r="B46" s="361" t="s">
        <v>78</v>
      </c>
      <c r="C46" s="181"/>
      <c r="D46" s="99" t="str">
        <f>IF(D38&gt;"",D38,"")</f>
        <v>Lotto Alexandra</v>
      </c>
      <c r="E46" s="111" t="str">
        <f>IF(D39&gt;"",D39,"")</f>
        <v>Sinishin Sofia</v>
      </c>
      <c r="F46" s="86"/>
      <c r="G46" s="101"/>
      <c r="H46" s="474">
        <v>7</v>
      </c>
      <c r="I46" s="475"/>
      <c r="J46" s="474">
        <v>4</v>
      </c>
      <c r="K46" s="475"/>
      <c r="L46" s="474">
        <v>5</v>
      </c>
      <c r="M46" s="475"/>
      <c r="N46" s="474"/>
      <c r="O46" s="475"/>
      <c r="P46" s="474"/>
      <c r="Q46" s="475"/>
      <c r="R46" s="102">
        <f t="shared" si="41"/>
        <v>3</v>
      </c>
      <c r="S46" s="103">
        <f t="shared" si="42"/>
        <v>0</v>
      </c>
      <c r="T46" s="113"/>
      <c r="U46" s="114"/>
      <c r="W46" s="106">
        <f t="shared" si="43"/>
        <v>33</v>
      </c>
      <c r="X46" s="107">
        <f t="shared" si="44"/>
        <v>16</v>
      </c>
      <c r="Y46" s="108">
        <f t="shared" si="45"/>
        <v>17</v>
      </c>
      <c r="AA46" s="115">
        <f t="shared" si="46"/>
        <v>11</v>
      </c>
      <c r="AB46" s="116">
        <f t="shared" si="47"/>
        <v>7</v>
      </c>
      <c r="AC46" s="115">
        <f t="shared" si="48"/>
        <v>11</v>
      </c>
      <c r="AD46" s="116">
        <f t="shared" si="49"/>
        <v>4</v>
      </c>
      <c r="AE46" s="115">
        <f t="shared" si="50"/>
        <v>11</v>
      </c>
      <c r="AF46" s="116">
        <f t="shared" si="51"/>
        <v>5</v>
      </c>
      <c r="AG46" s="115">
        <f t="shared" si="52"/>
        <v>0</v>
      </c>
      <c r="AH46" s="116">
        <f t="shared" si="53"/>
        <v>0</v>
      </c>
      <c r="AI46" s="115">
        <f t="shared" si="54"/>
        <v>0</v>
      </c>
      <c r="AJ46" s="116">
        <f t="shared" si="55"/>
        <v>0</v>
      </c>
      <c r="AL46" s="217">
        <f>IF(OR(ISBLANK(AL38),ISBLANK(AL39)),0,1)</f>
        <v>0</v>
      </c>
      <c r="AM46" s="437">
        <f t="shared" si="56"/>
        <v>0</v>
      </c>
      <c r="AN46" s="225">
        <f t="shared" si="57"/>
        <v>0</v>
      </c>
      <c r="AO46" s="437">
        <f t="shared" si="58"/>
        <v>0</v>
      </c>
      <c r="AP46" s="225">
        <f t="shared" si="59"/>
        <v>0</v>
      </c>
      <c r="AQ46" s="437">
        <f t="shared" si="60"/>
        <v>0</v>
      </c>
      <c r="AR46" s="225">
        <f t="shared" si="61"/>
        <v>0</v>
      </c>
    </row>
    <row r="47" spans="1:44" ht="15.75" outlineLevel="1">
      <c r="A47" s="77"/>
      <c r="B47" s="361" t="s">
        <v>79</v>
      </c>
      <c r="C47" s="181"/>
      <c r="D47" s="99" t="str">
        <f>IF(D37&gt;"",D37,"")</f>
        <v>Eriksson Sofie</v>
      </c>
      <c r="E47" s="111" t="str">
        <f>IF(D38&gt;"",D38,"")</f>
        <v>Lotto Alexandra</v>
      </c>
      <c r="F47" s="112"/>
      <c r="G47" s="101"/>
      <c r="H47" s="467">
        <v>-5</v>
      </c>
      <c r="I47" s="468"/>
      <c r="J47" s="467">
        <v>4</v>
      </c>
      <c r="K47" s="468"/>
      <c r="L47" s="469">
        <v>7</v>
      </c>
      <c r="M47" s="468"/>
      <c r="N47" s="467">
        <v>7</v>
      </c>
      <c r="O47" s="468"/>
      <c r="P47" s="467"/>
      <c r="Q47" s="468"/>
      <c r="R47" s="102">
        <f t="shared" si="41"/>
        <v>3</v>
      </c>
      <c r="S47" s="103">
        <f t="shared" si="42"/>
        <v>1</v>
      </c>
      <c r="T47" s="113"/>
      <c r="U47" s="114"/>
      <c r="W47" s="106">
        <f t="shared" si="43"/>
        <v>38</v>
      </c>
      <c r="X47" s="107">
        <f t="shared" si="44"/>
        <v>29</v>
      </c>
      <c r="Y47" s="108">
        <f t="shared" si="45"/>
        <v>9</v>
      </c>
      <c r="AA47" s="115">
        <f t="shared" si="46"/>
        <v>5</v>
      </c>
      <c r="AB47" s="116">
        <f t="shared" si="47"/>
        <v>11</v>
      </c>
      <c r="AC47" s="115">
        <f t="shared" si="48"/>
        <v>11</v>
      </c>
      <c r="AD47" s="116">
        <f t="shared" si="49"/>
        <v>4</v>
      </c>
      <c r="AE47" s="115">
        <f t="shared" si="50"/>
        <v>11</v>
      </c>
      <c r="AF47" s="116">
        <f t="shared" si="51"/>
        <v>7</v>
      </c>
      <c r="AG47" s="115">
        <f t="shared" si="52"/>
        <v>11</v>
      </c>
      <c r="AH47" s="116">
        <f t="shared" si="53"/>
        <v>7</v>
      </c>
      <c r="AI47" s="115">
        <f t="shared" si="54"/>
        <v>0</v>
      </c>
      <c r="AJ47" s="116">
        <f t="shared" si="55"/>
        <v>0</v>
      </c>
      <c r="AL47" s="217">
        <f>IF(OR(ISBLANK(AL37),ISBLANK(AL38)),0,1)</f>
        <v>0</v>
      </c>
      <c r="AM47" s="437">
        <f t="shared" si="56"/>
        <v>0</v>
      </c>
      <c r="AN47" s="225">
        <f t="shared" si="57"/>
        <v>0</v>
      </c>
      <c r="AO47" s="437">
        <f t="shared" si="58"/>
        <v>0</v>
      </c>
      <c r="AP47" s="225">
        <f t="shared" si="59"/>
        <v>0</v>
      </c>
      <c r="AQ47" s="437">
        <f t="shared" si="60"/>
        <v>0</v>
      </c>
      <c r="AR47" s="225">
        <f t="shared" si="61"/>
        <v>0</v>
      </c>
    </row>
    <row r="48" spans="1:44" ht="16.5" outlineLevel="1" thickBot="1">
      <c r="A48" s="77"/>
      <c r="B48" s="362" t="s">
        <v>80</v>
      </c>
      <c r="C48" s="182"/>
      <c r="D48" s="119" t="str">
        <f>IF(D39&gt;"",D39,"")</f>
        <v>Sinishin Sofia</v>
      </c>
      <c r="E48" s="120" t="str">
        <f>IF(D40&gt;"",D40,"")</f>
        <v>Saarialho Kaarina</v>
      </c>
      <c r="F48" s="121"/>
      <c r="G48" s="122"/>
      <c r="H48" s="470">
        <v>-3</v>
      </c>
      <c r="I48" s="471"/>
      <c r="J48" s="470">
        <v>-12</v>
      </c>
      <c r="K48" s="471"/>
      <c r="L48" s="470">
        <v>-9</v>
      </c>
      <c r="M48" s="471"/>
      <c r="N48" s="470"/>
      <c r="O48" s="471"/>
      <c r="P48" s="470"/>
      <c r="Q48" s="471"/>
      <c r="R48" s="123">
        <f t="shared" si="41"/>
        <v>0</v>
      </c>
      <c r="S48" s="124">
        <f t="shared" si="42"/>
        <v>3</v>
      </c>
      <c r="T48" s="125"/>
      <c r="U48" s="126"/>
      <c r="W48" s="106">
        <f t="shared" si="43"/>
        <v>24</v>
      </c>
      <c r="X48" s="107">
        <f t="shared" si="44"/>
        <v>36</v>
      </c>
      <c r="Y48" s="108">
        <f t="shared" si="45"/>
        <v>-12</v>
      </c>
      <c r="AA48" s="127">
        <f t="shared" si="46"/>
        <v>3</v>
      </c>
      <c r="AB48" s="128">
        <f t="shared" si="47"/>
        <v>11</v>
      </c>
      <c r="AC48" s="127">
        <f t="shared" si="48"/>
        <v>12</v>
      </c>
      <c r="AD48" s="128">
        <f t="shared" si="49"/>
        <v>14</v>
      </c>
      <c r="AE48" s="127">
        <f t="shared" si="50"/>
        <v>9</v>
      </c>
      <c r="AF48" s="128">
        <f t="shared" si="51"/>
        <v>11</v>
      </c>
      <c r="AG48" s="127">
        <f t="shared" si="52"/>
        <v>0</v>
      </c>
      <c r="AH48" s="128">
        <f t="shared" si="53"/>
        <v>0</v>
      </c>
      <c r="AI48" s="127">
        <f t="shared" si="54"/>
        <v>0</v>
      </c>
      <c r="AJ48" s="128">
        <f t="shared" si="55"/>
        <v>0</v>
      </c>
      <c r="AL48" s="435">
        <f>IF(OR(ISBLANK(AL39),ISBLANK(AL40)),0,1)</f>
        <v>0</v>
      </c>
      <c r="AM48" s="438">
        <f t="shared" si="56"/>
        <v>0</v>
      </c>
      <c r="AN48" s="277">
        <f t="shared" si="57"/>
        <v>0</v>
      </c>
      <c r="AO48" s="438">
        <f t="shared" si="58"/>
        <v>0</v>
      </c>
      <c r="AP48" s="277">
        <f t="shared" si="59"/>
        <v>0</v>
      </c>
      <c r="AQ48" s="438">
        <f t="shared" si="60"/>
        <v>0</v>
      </c>
      <c r="AR48" s="277">
        <f t="shared" si="61"/>
        <v>0</v>
      </c>
    </row>
    <row r="49" ht="15.75" thickTop="1"/>
  </sheetData>
  <sheetProtection/>
  <mergeCells count="162">
    <mergeCell ref="AM3:AN3"/>
    <mergeCell ref="AM19:AN19"/>
    <mergeCell ref="AM35:AN35"/>
    <mergeCell ref="L2:O2"/>
    <mergeCell ref="P2:R2"/>
    <mergeCell ref="S2:U2"/>
    <mergeCell ref="T4:U4"/>
    <mergeCell ref="N20:O20"/>
    <mergeCell ref="T5:U5"/>
    <mergeCell ref="T6:U6"/>
    <mergeCell ref="F3:H3"/>
    <mergeCell ref="I3:K3"/>
    <mergeCell ref="L3:O3"/>
    <mergeCell ref="S3:U3"/>
    <mergeCell ref="S18:U18"/>
    <mergeCell ref="F4:G4"/>
    <mergeCell ref="H4:I4"/>
    <mergeCell ref="J4:K4"/>
    <mergeCell ref="L4:M4"/>
    <mergeCell ref="N4:O4"/>
    <mergeCell ref="H10:I10"/>
    <mergeCell ref="J10:K10"/>
    <mergeCell ref="L10:M10"/>
    <mergeCell ref="H20:I20"/>
    <mergeCell ref="J20:K20"/>
    <mergeCell ref="L20:M20"/>
    <mergeCell ref="H11:I11"/>
    <mergeCell ref="J11:K11"/>
    <mergeCell ref="L11:M11"/>
    <mergeCell ref="L13:M13"/>
    <mergeCell ref="T7:U7"/>
    <mergeCell ref="T8:U8"/>
    <mergeCell ref="L18:O18"/>
    <mergeCell ref="P18:R18"/>
    <mergeCell ref="T20:U20"/>
    <mergeCell ref="T21:U21"/>
    <mergeCell ref="P13:Q13"/>
    <mergeCell ref="N10:O10"/>
    <mergeCell ref="P10:Q10"/>
    <mergeCell ref="R10:S10"/>
    <mergeCell ref="T22:U22"/>
    <mergeCell ref="T23:U23"/>
    <mergeCell ref="T24:U24"/>
    <mergeCell ref="F19:H19"/>
    <mergeCell ref="I19:K19"/>
    <mergeCell ref="L19:O19"/>
    <mergeCell ref="S19:U19"/>
    <mergeCell ref="F20:G20"/>
    <mergeCell ref="N11:O11"/>
    <mergeCell ref="P11:Q11"/>
    <mergeCell ref="P15:Q15"/>
    <mergeCell ref="H12:I12"/>
    <mergeCell ref="J12:K12"/>
    <mergeCell ref="L12:M12"/>
    <mergeCell ref="N12:O12"/>
    <mergeCell ref="P12:Q12"/>
    <mergeCell ref="H13:I13"/>
    <mergeCell ref="J13:K13"/>
    <mergeCell ref="N13:O13"/>
    <mergeCell ref="P26:Q26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27:Q27"/>
    <mergeCell ref="H16:I16"/>
    <mergeCell ref="J16:K16"/>
    <mergeCell ref="L16:M16"/>
    <mergeCell ref="N16:O16"/>
    <mergeCell ref="P16:Q16"/>
    <mergeCell ref="H26:I26"/>
    <mergeCell ref="J26:K26"/>
    <mergeCell ref="L26:M26"/>
    <mergeCell ref="N26:O26"/>
    <mergeCell ref="H29:I29"/>
    <mergeCell ref="J29:K29"/>
    <mergeCell ref="L29:M29"/>
    <mergeCell ref="N29:O29"/>
    <mergeCell ref="P29:Q29"/>
    <mergeCell ref="H28:I28"/>
    <mergeCell ref="J28:K28"/>
    <mergeCell ref="L28:M28"/>
    <mergeCell ref="N28:O28"/>
    <mergeCell ref="R26:S26"/>
    <mergeCell ref="H27:I27"/>
    <mergeCell ref="J27:K27"/>
    <mergeCell ref="L27:M27"/>
    <mergeCell ref="N27:O27"/>
    <mergeCell ref="H31:I31"/>
    <mergeCell ref="J31:K31"/>
    <mergeCell ref="L31:M31"/>
    <mergeCell ref="N31:O31"/>
    <mergeCell ref="P31:Q31"/>
    <mergeCell ref="P28:Q28"/>
    <mergeCell ref="H32:I32"/>
    <mergeCell ref="J32:K32"/>
    <mergeCell ref="L32:M32"/>
    <mergeCell ref="N32:O32"/>
    <mergeCell ref="P32:Q32"/>
    <mergeCell ref="H30:I30"/>
    <mergeCell ref="J30:K30"/>
    <mergeCell ref="L30:M30"/>
    <mergeCell ref="N30:O30"/>
    <mergeCell ref="P30:Q30"/>
    <mergeCell ref="L34:O34"/>
    <mergeCell ref="P34:R34"/>
    <mergeCell ref="S34:U34"/>
    <mergeCell ref="F35:H35"/>
    <mergeCell ref="I35:K35"/>
    <mergeCell ref="L35:O35"/>
    <mergeCell ref="S35:U35"/>
    <mergeCell ref="F36:G36"/>
    <mergeCell ref="H36:I36"/>
    <mergeCell ref="J36:K36"/>
    <mergeCell ref="L36:M36"/>
    <mergeCell ref="N36:O36"/>
    <mergeCell ref="T36:U36"/>
    <mergeCell ref="T37:U37"/>
    <mergeCell ref="T38:U38"/>
    <mergeCell ref="T39:U39"/>
    <mergeCell ref="T40:U40"/>
    <mergeCell ref="H42:I42"/>
    <mergeCell ref="J42:K42"/>
    <mergeCell ref="L42:M42"/>
    <mergeCell ref="N42:O42"/>
    <mergeCell ref="P42:Q42"/>
    <mergeCell ref="R42:S42"/>
    <mergeCell ref="H43:I43"/>
    <mergeCell ref="J43:K43"/>
    <mergeCell ref="L43:M43"/>
    <mergeCell ref="N43:O43"/>
    <mergeCell ref="P43:Q43"/>
    <mergeCell ref="H44:I44"/>
    <mergeCell ref="J44:K44"/>
    <mergeCell ref="L44:M44"/>
    <mergeCell ref="N44:O44"/>
    <mergeCell ref="P44:Q44"/>
    <mergeCell ref="H45:I45"/>
    <mergeCell ref="J45:K45"/>
    <mergeCell ref="L45:M45"/>
    <mergeCell ref="N45:O45"/>
    <mergeCell ref="P45:Q45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H48:I48"/>
    <mergeCell ref="J48:K48"/>
    <mergeCell ref="L48:M48"/>
    <mergeCell ref="N48:O48"/>
    <mergeCell ref="P48:Q4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Header>&amp;CMejlans Bollförening r.f.</oddHeader>
    <oddFooter>&amp;Cwww.mbf.fi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6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4.140625" style="0" bestFit="1" customWidth="1"/>
    <col min="5" max="5" width="15.00390625" style="0" bestFit="1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/>
    <row r="2" spans="2:21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42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2:46" ht="16.5" thickBot="1">
      <c r="B3" s="7"/>
      <c r="C3" s="180"/>
      <c r="D3" s="8" t="s">
        <v>3</v>
      </c>
      <c r="E3" s="9" t="s">
        <v>4</v>
      </c>
      <c r="F3" s="500">
        <v>8</v>
      </c>
      <c r="G3" s="501"/>
      <c r="H3" s="502"/>
      <c r="I3" s="503" t="s">
        <v>5</v>
      </c>
      <c r="J3" s="504"/>
      <c r="K3" s="504"/>
      <c r="L3" s="505">
        <v>41342</v>
      </c>
      <c r="M3" s="505"/>
      <c r="N3" s="505"/>
      <c r="O3" s="506"/>
      <c r="P3" s="10" t="s">
        <v>6</v>
      </c>
      <c r="Q3" s="194"/>
      <c r="R3" s="194"/>
      <c r="S3" s="507">
        <v>0.5208333333333334</v>
      </c>
      <c r="T3" s="508"/>
      <c r="U3" s="509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2:46" ht="16.5" thickTop="1">
      <c r="B4" s="12"/>
      <c r="C4" s="184" t="s">
        <v>145</v>
      </c>
      <c r="D4" s="13" t="s">
        <v>7</v>
      </c>
      <c r="E4" s="14" t="s">
        <v>8</v>
      </c>
      <c r="F4" s="488" t="s">
        <v>9</v>
      </c>
      <c r="G4" s="489"/>
      <c r="H4" s="488" t="s">
        <v>10</v>
      </c>
      <c r="I4" s="489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  <c r="W4" s="78" t="s">
        <v>64</v>
      </c>
      <c r="X4" s="79"/>
      <c r="Y4" s="80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2:46" ht="15">
      <c r="B5" s="19" t="s">
        <v>9</v>
      </c>
      <c r="C5" s="185">
        <v>2580</v>
      </c>
      <c r="D5" s="20" t="s">
        <v>43</v>
      </c>
      <c r="E5" s="21" t="s">
        <v>3</v>
      </c>
      <c r="F5" s="22"/>
      <c r="G5" s="23"/>
      <c r="H5" s="24">
        <f>+R15</f>
        <v>3</v>
      </c>
      <c r="I5" s="25">
        <f>+S15</f>
        <v>0</v>
      </c>
      <c r="J5" s="24">
        <f>R11</f>
        <v>3</v>
      </c>
      <c r="K5" s="25">
        <f>S11</f>
        <v>0</v>
      </c>
      <c r="L5" s="24">
        <f>R13</f>
      </c>
      <c r="M5" s="25">
        <f>S13</f>
      </c>
      <c r="N5" s="24"/>
      <c r="O5" s="25"/>
      <c r="P5" s="26">
        <f>IF(SUM(F5:O5)=0,"",COUNTIF(G5:G8,"3"))</f>
        <v>2</v>
      </c>
      <c r="Q5" s="27">
        <f>IF(SUM(G5:P5)=0,"",COUNTIF(F5:F8,"3"))</f>
        <v>0</v>
      </c>
      <c r="R5" s="28">
        <f>IF(SUM(F5:O5)=0,"",SUM(G5:G8))</f>
        <v>6</v>
      </c>
      <c r="S5" s="29">
        <f>IF(SUM(F5:O5)=0,"",SUM(F5:F8))</f>
        <v>0</v>
      </c>
      <c r="T5" s="555">
        <v>1</v>
      </c>
      <c r="U5" s="556"/>
      <c r="W5" s="81">
        <f>+W11+W13+W15</f>
        <v>68</v>
      </c>
      <c r="X5" s="82">
        <f>+X11+X13+X15</f>
        <v>35</v>
      </c>
      <c r="Y5" s="83">
        <f>+W5-X5</f>
        <v>33</v>
      </c>
      <c r="AL5" s="431"/>
      <c r="AM5" s="47">
        <f aca="true" t="shared" si="0" ref="AM5:AR5">AM11+AM13+AM15</f>
        <v>0</v>
      </c>
      <c r="AN5" s="47">
        <f t="shared" si="0"/>
        <v>0</v>
      </c>
      <c r="AO5" s="420">
        <f t="shared" si="0"/>
        <v>0</v>
      </c>
      <c r="AP5" s="422">
        <f t="shared" si="0"/>
        <v>0</v>
      </c>
      <c r="AQ5" s="421">
        <f t="shared" si="0"/>
        <v>0</v>
      </c>
      <c r="AR5" s="422">
        <f t="shared" si="0"/>
        <v>0</v>
      </c>
      <c r="AS5" s="423" t="e">
        <f>AO5/AP5</f>
        <v>#DIV/0!</v>
      </c>
      <c r="AT5" s="424" t="e">
        <f>AQ5/AR5</f>
        <v>#DIV/0!</v>
      </c>
    </row>
    <row r="6" spans="2:46" ht="15">
      <c r="B6" s="30" t="s">
        <v>10</v>
      </c>
      <c r="C6" s="185">
        <v>2042</v>
      </c>
      <c r="D6" s="20" t="s">
        <v>44</v>
      </c>
      <c r="E6" s="31" t="s">
        <v>45</v>
      </c>
      <c r="F6" s="32">
        <f>+S15</f>
        <v>0</v>
      </c>
      <c r="G6" s="33">
        <f>+R15</f>
        <v>3</v>
      </c>
      <c r="H6" s="34"/>
      <c r="I6" s="35"/>
      <c r="J6" s="32">
        <f>R14</f>
        <v>3</v>
      </c>
      <c r="K6" s="33">
        <f>S14</f>
        <v>2</v>
      </c>
      <c r="L6" s="32">
        <f>R12</f>
      </c>
      <c r="M6" s="33">
        <f>S12</f>
      </c>
      <c r="N6" s="32"/>
      <c r="O6" s="33"/>
      <c r="P6" s="26">
        <f>IF(SUM(F6:O6)=0,"",COUNTIF(I5:I8,"3"))</f>
        <v>1</v>
      </c>
      <c r="Q6" s="27">
        <f>IF(SUM(G6:P6)=0,"",COUNTIF(H5:H8,"3"))</f>
        <v>1</v>
      </c>
      <c r="R6" s="28">
        <f>IF(SUM(F6:O6)=0,"",SUM(I5:I8))</f>
        <v>3</v>
      </c>
      <c r="S6" s="29">
        <f>IF(SUM(F6:O6)=0,"",SUM(H5:H8))</f>
        <v>5</v>
      </c>
      <c r="T6" s="555">
        <v>2</v>
      </c>
      <c r="U6" s="556"/>
      <c r="W6" s="81">
        <f>+W12+W14+X15</f>
        <v>59</v>
      </c>
      <c r="X6" s="82">
        <f>+X12+X14+W15</f>
        <v>80</v>
      </c>
      <c r="Y6" s="83">
        <f>+W6-X6</f>
        <v>-21</v>
      </c>
      <c r="AL6" s="432"/>
      <c r="AM6" s="47">
        <f>AM12+AM14+AN15</f>
        <v>0</v>
      </c>
      <c r="AN6" s="47">
        <f>AN12+AN14+AM15</f>
        <v>0</v>
      </c>
      <c r="AO6" s="420">
        <f>AO12+AO14+AP15</f>
        <v>0</v>
      </c>
      <c r="AP6" s="422">
        <f>AP12+AP14+AO15</f>
        <v>0</v>
      </c>
      <c r="AQ6" s="421">
        <f>AQ12+AQ14+AR15</f>
        <v>0</v>
      </c>
      <c r="AR6" s="422">
        <f>AR12+AR14+AQ15</f>
        <v>0</v>
      </c>
      <c r="AS6" s="423" t="e">
        <f>AO6/AP6</f>
        <v>#DIV/0!</v>
      </c>
      <c r="AT6" s="424" t="e">
        <f>AQ6/AR6</f>
        <v>#DIV/0!</v>
      </c>
    </row>
    <row r="7" spans="2:46" ht="15">
      <c r="B7" s="30" t="s">
        <v>11</v>
      </c>
      <c r="C7" s="185">
        <v>2011</v>
      </c>
      <c r="D7" s="20" t="s">
        <v>40</v>
      </c>
      <c r="E7" s="31" t="s">
        <v>3</v>
      </c>
      <c r="F7" s="32">
        <f>+S11</f>
        <v>0</v>
      </c>
      <c r="G7" s="33">
        <f>+R11</f>
        <v>3</v>
      </c>
      <c r="H7" s="32">
        <f>S14</f>
        <v>2</v>
      </c>
      <c r="I7" s="33">
        <f>R14</f>
        <v>3</v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  <v>0</v>
      </c>
      <c r="Q7" s="27">
        <f>IF(SUM(G7:P7)=0,"",COUNTIF(J5:J8,"3"))</f>
        <v>2</v>
      </c>
      <c r="R7" s="28">
        <f>IF(SUM(F7:O7)=0,"",SUM(K5:K8))</f>
        <v>2</v>
      </c>
      <c r="S7" s="29">
        <f>IF(SUM(F7:O7)=0,"",SUM(J5:J8))</f>
        <v>6</v>
      </c>
      <c r="T7" s="555">
        <v>3</v>
      </c>
      <c r="U7" s="556"/>
      <c r="W7" s="81">
        <f>+X11+X14+W16</f>
        <v>62</v>
      </c>
      <c r="X7" s="82">
        <f>+W11+W14+X16</f>
        <v>74</v>
      </c>
      <c r="Y7" s="83">
        <f>+W7-X7</f>
        <v>-12</v>
      </c>
      <c r="AL7" s="432"/>
      <c r="AM7" s="47">
        <f>AN11+AN14+AM16</f>
        <v>0</v>
      </c>
      <c r="AN7" s="47">
        <f>AM11+AM14+AN16</f>
        <v>0</v>
      </c>
      <c r="AO7" s="420">
        <f>AP11+AP14+AO16</f>
        <v>0</v>
      </c>
      <c r="AP7" s="422">
        <f>AO11+AO14+AP16</f>
        <v>0</v>
      </c>
      <c r="AQ7" s="421">
        <f>AR11+AR14+AQ16</f>
        <v>0</v>
      </c>
      <c r="AR7" s="422">
        <f>AQ11+AQ14+AR16</f>
        <v>0</v>
      </c>
      <c r="AS7" s="423" t="e">
        <f>AO7/AP7</f>
        <v>#DIV/0!</v>
      </c>
      <c r="AT7" s="424" t="e">
        <f>AQ7/AR7</f>
        <v>#DIV/0!</v>
      </c>
    </row>
    <row r="8" spans="2:46" ht="15.75" thickBot="1">
      <c r="B8" s="36" t="s">
        <v>12</v>
      </c>
      <c r="C8" s="186"/>
      <c r="D8" s="37"/>
      <c r="E8" s="38"/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557"/>
      <c r="U8" s="558"/>
      <c r="W8" s="81">
        <f>+X12+X13+X16</f>
        <v>0</v>
      </c>
      <c r="X8" s="82">
        <f>+W12+W13+W16</f>
        <v>0</v>
      </c>
      <c r="Y8" s="83">
        <f>+W8-X8</f>
        <v>0</v>
      </c>
      <c r="AL8" s="433"/>
      <c r="AM8" s="425">
        <f>AN12+AN13+AN16</f>
        <v>0</v>
      </c>
      <c r="AN8" s="425">
        <f>AM12+AM13+AM16</f>
        <v>0</v>
      </c>
      <c r="AO8" s="426">
        <f>AP12+AP13+AP16</f>
        <v>0</v>
      </c>
      <c r="AP8" s="428">
        <f>AO12+AO13+AO16</f>
        <v>0</v>
      </c>
      <c r="AQ8" s="427">
        <f>AR12+AR13+AR16</f>
        <v>0</v>
      </c>
      <c r="AR8" s="428">
        <f>AQ12+AQ13+AQ16</f>
        <v>0</v>
      </c>
      <c r="AS8" s="429" t="e">
        <f>AO8/AP8</f>
        <v>#DIV/0!</v>
      </c>
      <c r="AT8" s="430" t="e">
        <f>AQ8/AR8</f>
        <v>#DIV/0!</v>
      </c>
    </row>
    <row r="9" spans="1:26" ht="16.5" outlineLevel="1" thickTop="1">
      <c r="A9" s="77"/>
      <c r="B9" s="84"/>
      <c r="C9" s="132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outlineLevel="1" thickBot="1">
      <c r="A10" s="77"/>
      <c r="B10" s="92"/>
      <c r="C10" s="359"/>
      <c r="D10" s="93" t="s">
        <v>68</v>
      </c>
      <c r="E10" s="94"/>
      <c r="F10" s="94"/>
      <c r="G10" s="95"/>
      <c r="H10" s="483" t="s">
        <v>69</v>
      </c>
      <c r="I10" s="484"/>
      <c r="J10" s="485" t="s">
        <v>70</v>
      </c>
      <c r="K10" s="484"/>
      <c r="L10" s="485" t="s">
        <v>71</v>
      </c>
      <c r="M10" s="484"/>
      <c r="N10" s="485" t="s">
        <v>72</v>
      </c>
      <c r="O10" s="484"/>
      <c r="P10" s="485" t="s">
        <v>73</v>
      </c>
      <c r="Q10" s="484"/>
      <c r="R10" s="486" t="s">
        <v>74</v>
      </c>
      <c r="S10" s="487"/>
      <c r="U10" s="96"/>
      <c r="W10" s="97" t="s">
        <v>64</v>
      </c>
      <c r="X10" s="98"/>
      <c r="Y10" s="80" t="s">
        <v>65</v>
      </c>
    </row>
    <row r="11" spans="1:44" ht="15.75" outlineLevel="1">
      <c r="A11" s="77"/>
      <c r="B11" s="360" t="s">
        <v>75</v>
      </c>
      <c r="C11" s="181"/>
      <c r="D11" s="99" t="str">
        <f>IF(D5&gt;"",D5,"")</f>
        <v>Paju Eriksson/Eerika Käppi</v>
      </c>
      <c r="E11" s="100" t="str">
        <f>IF(D7&gt;"",D7,"")</f>
        <v>Marianna Saarialho/Kaarina Saarialho</v>
      </c>
      <c r="F11" s="86"/>
      <c r="G11" s="101"/>
      <c r="H11" s="476">
        <v>3</v>
      </c>
      <c r="I11" s="477"/>
      <c r="J11" s="474">
        <v>5</v>
      </c>
      <c r="K11" s="475"/>
      <c r="L11" s="474">
        <v>9</v>
      </c>
      <c r="M11" s="475"/>
      <c r="N11" s="474"/>
      <c r="O11" s="475"/>
      <c r="P11" s="478"/>
      <c r="Q11" s="475"/>
      <c r="R11" s="102">
        <f aca="true" t="shared" si="1" ref="R11:R16">IF(COUNT(H11:P11)=0,"",COUNTIF(H11:P11,"&gt;=0"))</f>
        <v>3</v>
      </c>
      <c r="S11" s="103">
        <f aca="true" t="shared" si="2" ref="S11:S16">IF(COUNT(H11:P11)=0,"",(IF(LEFT(H11,1)="-",1,0)+IF(LEFT(J11,1)="-",1,0)+IF(LEFT(L11,1)="-",1,0)+IF(LEFT(N11,1)="-",1,0)+IF(LEFT(P11,1)="-",1,0)))</f>
        <v>0</v>
      </c>
      <c r="T11" s="104"/>
      <c r="U11" s="105"/>
      <c r="W11" s="106">
        <f aca="true" t="shared" si="3" ref="W11:X16">+AA11+AC11+AE11+AG11+AI11</f>
        <v>33</v>
      </c>
      <c r="X11" s="107">
        <f t="shared" si="3"/>
        <v>17</v>
      </c>
      <c r="Y11" s="108">
        <f aca="true" t="shared" si="4" ref="Y11:Y16">+W11-X11</f>
        <v>16</v>
      </c>
      <c r="AA11" s="109">
        <f>IF(H11="",0,IF(LEFT(H11,1)="-",ABS(H11),(IF(H11&gt;9,H11+2,11))))</f>
        <v>11</v>
      </c>
      <c r="AB11" s="110">
        <f aca="true" t="shared" si="5" ref="AB11:AB16">IF(H11="",0,IF(LEFT(H11,1)="-",(IF(ABS(H11)&gt;9,(ABS(H11)+2),11)),H11))</f>
        <v>3</v>
      </c>
      <c r="AC11" s="109">
        <f>IF(J11="",0,IF(LEFT(J11,1)="-",ABS(J11),(IF(J11&gt;9,J11+2,11))))</f>
        <v>11</v>
      </c>
      <c r="AD11" s="110">
        <f aca="true" t="shared" si="6" ref="AD11:AD16">IF(J11="",0,IF(LEFT(J11,1)="-",(IF(ABS(J11)&gt;9,(ABS(J11)+2),11)),J11))</f>
        <v>5</v>
      </c>
      <c r="AE11" s="109">
        <f>IF(L11="",0,IF(LEFT(L11,1)="-",ABS(L11),(IF(L11&gt;9,L11+2,11))))</f>
        <v>11</v>
      </c>
      <c r="AF11" s="110">
        <f aca="true" t="shared" si="7" ref="AF11:AF16">IF(L11="",0,IF(LEFT(L11,1)="-",(IF(ABS(L11)&gt;9,(ABS(L11)+2),11)),L11))</f>
        <v>9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434">
        <f>IF(OR(ISBLANK(AL5),ISBLANK(AL7)),0,1)</f>
        <v>0</v>
      </c>
      <c r="AM11" s="436">
        <f aca="true" t="shared" si="11" ref="AM11:AM16">IF(AO11=3,1,0)</f>
        <v>0</v>
      </c>
      <c r="AN11" s="211">
        <f aca="true" t="shared" si="12" ref="AN11:AN16">IF(AP11=3,1,0)</f>
        <v>0</v>
      </c>
      <c r="AO11" s="436">
        <f aca="true" t="shared" si="13" ref="AO11:AO16">IF($AL11=1,$AL11*R11,0)</f>
        <v>0</v>
      </c>
      <c r="AP11" s="211">
        <f aca="true" t="shared" si="14" ref="AP11:AP16">IF($AL11=1,$AL11*S11,0)</f>
        <v>0</v>
      </c>
      <c r="AQ11" s="436">
        <f aca="true" t="shared" si="15" ref="AQ11:AQ16">$AL11*W11</f>
        <v>0</v>
      </c>
      <c r="AR11" s="211">
        <f aca="true" t="shared" si="16" ref="AR11:AR16">$AL11*X11</f>
        <v>0</v>
      </c>
    </row>
    <row r="12" spans="1:44" ht="15.75" outlineLevel="1">
      <c r="A12" s="77"/>
      <c r="B12" s="361" t="s">
        <v>76</v>
      </c>
      <c r="C12" s="181"/>
      <c r="D12" s="99" t="str">
        <f>IF(D6&gt;"",D6,"")</f>
        <v>Sofia Sinishin/Ida Ranta</v>
      </c>
      <c r="E12" s="111">
        <f>IF(D8&gt;"",D8,"")</f>
      </c>
      <c r="F12" s="112"/>
      <c r="G12" s="101"/>
      <c r="H12" s="467"/>
      <c r="I12" s="468"/>
      <c r="J12" s="467"/>
      <c r="K12" s="468"/>
      <c r="L12" s="467"/>
      <c r="M12" s="468"/>
      <c r="N12" s="467"/>
      <c r="O12" s="468"/>
      <c r="P12" s="467"/>
      <c r="Q12" s="468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17">
        <f>IF(OR(ISBLANK(AL6),ISBLANK(AL8)),0,1)</f>
        <v>0</v>
      </c>
      <c r="AM12" s="437">
        <f t="shared" si="11"/>
        <v>0</v>
      </c>
      <c r="AN12" s="225">
        <f t="shared" si="12"/>
        <v>0</v>
      </c>
      <c r="AO12" s="437">
        <f t="shared" si="13"/>
        <v>0</v>
      </c>
      <c r="AP12" s="225">
        <f t="shared" si="14"/>
        <v>0</v>
      </c>
      <c r="AQ12" s="437">
        <f t="shared" si="15"/>
        <v>0</v>
      </c>
      <c r="AR12" s="225">
        <f t="shared" si="16"/>
        <v>0</v>
      </c>
    </row>
    <row r="13" spans="1:44" ht="16.5" outlineLevel="1" thickBot="1">
      <c r="A13" s="77"/>
      <c r="B13" s="361" t="s">
        <v>77</v>
      </c>
      <c r="C13" s="181"/>
      <c r="D13" s="117" t="str">
        <f>IF(D5&gt;"",D5,"")</f>
        <v>Paju Eriksson/Eerika Käppi</v>
      </c>
      <c r="E13" s="118">
        <f>IF(D8&gt;"",D8,"")</f>
      </c>
      <c r="F13" s="94"/>
      <c r="G13" s="95"/>
      <c r="H13" s="472"/>
      <c r="I13" s="473"/>
      <c r="J13" s="472"/>
      <c r="K13" s="473"/>
      <c r="L13" s="472"/>
      <c r="M13" s="473"/>
      <c r="N13" s="472"/>
      <c r="O13" s="473"/>
      <c r="P13" s="472"/>
      <c r="Q13" s="473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17">
        <f>IF(OR(ISBLANK(AL5),ISBLANK(AL8)),0,1)</f>
        <v>0</v>
      </c>
      <c r="AM13" s="437">
        <f t="shared" si="11"/>
        <v>0</v>
      </c>
      <c r="AN13" s="225">
        <f t="shared" si="12"/>
        <v>0</v>
      </c>
      <c r="AO13" s="437">
        <f t="shared" si="13"/>
        <v>0</v>
      </c>
      <c r="AP13" s="225">
        <f t="shared" si="14"/>
        <v>0</v>
      </c>
      <c r="AQ13" s="437">
        <f t="shared" si="15"/>
        <v>0</v>
      </c>
      <c r="AR13" s="225">
        <f t="shared" si="16"/>
        <v>0</v>
      </c>
    </row>
    <row r="14" spans="1:44" ht="15.75" outlineLevel="1">
      <c r="A14" s="77"/>
      <c r="B14" s="361" t="s">
        <v>78</v>
      </c>
      <c r="C14" s="181"/>
      <c r="D14" s="99" t="str">
        <f>IF(D6&gt;"",D6,"")</f>
        <v>Sofia Sinishin/Ida Ranta</v>
      </c>
      <c r="E14" s="111" t="str">
        <f>IF(D7&gt;"",D7,"")</f>
        <v>Marianna Saarialho/Kaarina Saarialho</v>
      </c>
      <c r="F14" s="86"/>
      <c r="G14" s="101"/>
      <c r="H14" s="474">
        <v>-5</v>
      </c>
      <c r="I14" s="475"/>
      <c r="J14" s="474">
        <v>6</v>
      </c>
      <c r="K14" s="475"/>
      <c r="L14" s="474">
        <v>-3</v>
      </c>
      <c r="M14" s="475"/>
      <c r="N14" s="474">
        <v>9</v>
      </c>
      <c r="O14" s="475"/>
      <c r="P14" s="474">
        <v>8</v>
      </c>
      <c r="Q14" s="475"/>
      <c r="R14" s="102">
        <f t="shared" si="1"/>
        <v>3</v>
      </c>
      <c r="S14" s="103">
        <f t="shared" si="2"/>
        <v>2</v>
      </c>
      <c r="T14" s="113"/>
      <c r="U14" s="114"/>
      <c r="W14" s="106">
        <f t="shared" si="3"/>
        <v>41</v>
      </c>
      <c r="X14" s="107">
        <f t="shared" si="3"/>
        <v>45</v>
      </c>
      <c r="Y14" s="108">
        <f t="shared" si="4"/>
        <v>-4</v>
      </c>
      <c r="AA14" s="115">
        <f t="shared" si="17"/>
        <v>5</v>
      </c>
      <c r="AB14" s="116">
        <f t="shared" si="5"/>
        <v>11</v>
      </c>
      <c r="AC14" s="115">
        <f t="shared" si="17"/>
        <v>11</v>
      </c>
      <c r="AD14" s="116">
        <f t="shared" si="6"/>
        <v>6</v>
      </c>
      <c r="AE14" s="115">
        <f t="shared" si="17"/>
        <v>3</v>
      </c>
      <c r="AF14" s="116">
        <f t="shared" si="7"/>
        <v>11</v>
      </c>
      <c r="AG14" s="115">
        <f t="shared" si="17"/>
        <v>11</v>
      </c>
      <c r="AH14" s="116">
        <f t="shared" si="8"/>
        <v>9</v>
      </c>
      <c r="AI14" s="115">
        <f t="shared" si="9"/>
        <v>11</v>
      </c>
      <c r="AJ14" s="116">
        <f t="shared" si="10"/>
        <v>8</v>
      </c>
      <c r="AL14" s="217">
        <f>IF(OR(ISBLANK(AL6),ISBLANK(AL7)),0,1)</f>
        <v>0</v>
      </c>
      <c r="AM14" s="437">
        <f t="shared" si="11"/>
        <v>0</v>
      </c>
      <c r="AN14" s="225">
        <f t="shared" si="12"/>
        <v>0</v>
      </c>
      <c r="AO14" s="437">
        <f t="shared" si="13"/>
        <v>0</v>
      </c>
      <c r="AP14" s="225">
        <f t="shared" si="14"/>
        <v>0</v>
      </c>
      <c r="AQ14" s="437">
        <f t="shared" si="15"/>
        <v>0</v>
      </c>
      <c r="AR14" s="225">
        <f t="shared" si="16"/>
        <v>0</v>
      </c>
    </row>
    <row r="15" spans="1:44" ht="15.75" outlineLevel="1">
      <c r="A15" s="77"/>
      <c r="B15" s="361" t="s">
        <v>79</v>
      </c>
      <c r="C15" s="181"/>
      <c r="D15" s="99" t="str">
        <f>IF(D5&gt;"",D5,"")</f>
        <v>Paju Eriksson/Eerika Käppi</v>
      </c>
      <c r="E15" s="111" t="str">
        <f>IF(D6&gt;"",D6,"")</f>
        <v>Sofia Sinishin/Ida Ranta</v>
      </c>
      <c r="F15" s="112"/>
      <c r="G15" s="101"/>
      <c r="H15" s="467">
        <v>11</v>
      </c>
      <c r="I15" s="468"/>
      <c r="J15" s="467">
        <v>3</v>
      </c>
      <c r="K15" s="468"/>
      <c r="L15" s="469">
        <v>4</v>
      </c>
      <c r="M15" s="468"/>
      <c r="N15" s="467"/>
      <c r="O15" s="468"/>
      <c r="P15" s="467"/>
      <c r="Q15" s="468"/>
      <c r="R15" s="102">
        <f t="shared" si="1"/>
        <v>3</v>
      </c>
      <c r="S15" s="103">
        <f t="shared" si="2"/>
        <v>0</v>
      </c>
      <c r="T15" s="113"/>
      <c r="U15" s="114"/>
      <c r="W15" s="106">
        <f t="shared" si="3"/>
        <v>35</v>
      </c>
      <c r="X15" s="107">
        <f t="shared" si="3"/>
        <v>18</v>
      </c>
      <c r="Y15" s="108">
        <f t="shared" si="4"/>
        <v>17</v>
      </c>
      <c r="AA15" s="115">
        <f t="shared" si="17"/>
        <v>13</v>
      </c>
      <c r="AB15" s="116">
        <f t="shared" si="5"/>
        <v>11</v>
      </c>
      <c r="AC15" s="115">
        <f t="shared" si="17"/>
        <v>11</v>
      </c>
      <c r="AD15" s="116">
        <f t="shared" si="6"/>
        <v>3</v>
      </c>
      <c r="AE15" s="115">
        <f t="shared" si="17"/>
        <v>11</v>
      </c>
      <c r="AF15" s="116">
        <f t="shared" si="7"/>
        <v>4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17">
        <f>IF(OR(ISBLANK(AL5),ISBLANK(AL6)),0,1)</f>
        <v>0</v>
      </c>
      <c r="AM15" s="437">
        <f t="shared" si="11"/>
        <v>0</v>
      </c>
      <c r="AN15" s="225">
        <f t="shared" si="12"/>
        <v>0</v>
      </c>
      <c r="AO15" s="437">
        <f t="shared" si="13"/>
        <v>0</v>
      </c>
      <c r="AP15" s="225">
        <f t="shared" si="14"/>
        <v>0</v>
      </c>
      <c r="AQ15" s="437">
        <f t="shared" si="15"/>
        <v>0</v>
      </c>
      <c r="AR15" s="225">
        <f t="shared" si="16"/>
        <v>0</v>
      </c>
    </row>
    <row r="16" spans="1:44" ht="16.5" outlineLevel="1" thickBot="1">
      <c r="A16" s="77"/>
      <c r="B16" s="362" t="s">
        <v>80</v>
      </c>
      <c r="C16" s="182"/>
      <c r="D16" s="119" t="str">
        <f>IF(D7&gt;"",D7,"")</f>
        <v>Marianna Saarialho/Kaarina Saarialho</v>
      </c>
      <c r="E16" s="120">
        <f>IF(D8&gt;"",D8,"")</f>
      </c>
      <c r="F16" s="121"/>
      <c r="G16" s="122"/>
      <c r="H16" s="470"/>
      <c r="I16" s="471"/>
      <c r="J16" s="470"/>
      <c r="K16" s="471"/>
      <c r="L16" s="470"/>
      <c r="M16" s="471"/>
      <c r="N16" s="470"/>
      <c r="O16" s="471"/>
      <c r="P16" s="470"/>
      <c r="Q16" s="471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435">
        <f>IF(OR(ISBLANK(AL7),ISBLANK(AL8)),0,1)</f>
        <v>0</v>
      </c>
      <c r="AM16" s="438">
        <f t="shared" si="11"/>
        <v>0</v>
      </c>
      <c r="AN16" s="277">
        <f t="shared" si="12"/>
        <v>0</v>
      </c>
      <c r="AO16" s="438">
        <f t="shared" si="13"/>
        <v>0</v>
      </c>
      <c r="AP16" s="277">
        <f t="shared" si="14"/>
        <v>0</v>
      </c>
      <c r="AQ16" s="438">
        <f t="shared" si="15"/>
        <v>0</v>
      </c>
      <c r="AR16" s="277">
        <f t="shared" si="16"/>
        <v>0</v>
      </c>
    </row>
    <row r="17" ht="15.75" thickTop="1"/>
  </sheetData>
  <sheetProtection/>
  <mergeCells count="54">
    <mergeCell ref="AM3:AN3"/>
    <mergeCell ref="F4:G4"/>
    <mergeCell ref="L2:O2"/>
    <mergeCell ref="P2:R2"/>
    <mergeCell ref="S2:U2"/>
    <mergeCell ref="F3:H3"/>
    <mergeCell ref="I3:K3"/>
    <mergeCell ref="L3:O3"/>
    <mergeCell ref="S3:U3"/>
    <mergeCell ref="H4:I4"/>
    <mergeCell ref="J4:K4"/>
    <mergeCell ref="L4:M4"/>
    <mergeCell ref="N4:O4"/>
    <mergeCell ref="T4:U4"/>
    <mergeCell ref="T7:U7"/>
    <mergeCell ref="T5:U5"/>
    <mergeCell ref="T6:U6"/>
    <mergeCell ref="T8:U8"/>
    <mergeCell ref="H11:I11"/>
    <mergeCell ref="J11:K11"/>
    <mergeCell ref="L11:M11"/>
    <mergeCell ref="N11:O11"/>
    <mergeCell ref="P11:Q11"/>
    <mergeCell ref="R10:S10"/>
    <mergeCell ref="H10:I10"/>
    <mergeCell ref="J10:K10"/>
    <mergeCell ref="L10:M10"/>
    <mergeCell ref="N14:O14"/>
    <mergeCell ref="P14:Q14"/>
    <mergeCell ref="H12:I12"/>
    <mergeCell ref="J12:K12"/>
    <mergeCell ref="L12:M12"/>
    <mergeCell ref="N12:O12"/>
    <mergeCell ref="P12:Q12"/>
    <mergeCell ref="H16:I16"/>
    <mergeCell ref="J16:K16"/>
    <mergeCell ref="L16:M16"/>
    <mergeCell ref="N16:O16"/>
    <mergeCell ref="P16:Q16"/>
    <mergeCell ref="H13:I13"/>
    <mergeCell ref="J13:K13"/>
    <mergeCell ref="L13:M13"/>
    <mergeCell ref="N13:O13"/>
    <mergeCell ref="P13:Q13"/>
    <mergeCell ref="N10:O10"/>
    <mergeCell ref="P10:Q10"/>
    <mergeCell ref="H15:I15"/>
    <mergeCell ref="J15:K15"/>
    <mergeCell ref="L15:M15"/>
    <mergeCell ref="N15:O15"/>
    <mergeCell ref="P15:Q15"/>
    <mergeCell ref="H14:I14"/>
    <mergeCell ref="J14:K14"/>
    <mergeCell ref="L14:M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Header>&amp;CMejlans Bollförening r.f.</oddHeader>
    <oddFooter>&amp;Cwww.mbf.fi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0.7109375" style="0" bestFit="1" customWidth="1"/>
    <col min="4" max="4" width="14.00390625" style="0" bestFit="1" customWidth="1"/>
    <col min="5" max="6" width="30.7109375" style="0" bestFit="1" customWidth="1"/>
    <col min="7" max="7" width="18.7109375" style="0" customWidth="1"/>
  </cols>
  <sheetData>
    <row r="1" ht="15.75" thickBot="1"/>
    <row r="2" spans="6:7" ht="15">
      <c r="F2" s="175" t="s">
        <v>128</v>
      </c>
      <c r="G2" s="201" t="s">
        <v>131</v>
      </c>
    </row>
    <row r="3" spans="6:7" ht="15">
      <c r="F3" s="176" t="s">
        <v>129</v>
      </c>
      <c r="G3" s="202" t="s">
        <v>139</v>
      </c>
    </row>
    <row r="4" spans="1:7" ht="15.75" thickBot="1">
      <c r="A4" s="372"/>
      <c r="B4" s="373" t="s">
        <v>242</v>
      </c>
      <c r="C4" s="373" t="s">
        <v>243</v>
      </c>
      <c r="D4" s="374" t="s">
        <v>244</v>
      </c>
      <c r="F4" s="177" t="s">
        <v>130</v>
      </c>
      <c r="G4" s="203" t="s">
        <v>166</v>
      </c>
    </row>
    <row r="5" spans="1:5" ht="15">
      <c r="A5" s="375" t="s">
        <v>9</v>
      </c>
      <c r="B5" s="382">
        <v>3345</v>
      </c>
      <c r="C5" s="382" t="s">
        <v>38</v>
      </c>
      <c r="D5" s="383" t="s">
        <v>3</v>
      </c>
      <c r="E5" s="199" t="s">
        <v>38</v>
      </c>
    </row>
    <row r="6" spans="1:6" ht="15">
      <c r="A6" s="375" t="s">
        <v>10</v>
      </c>
      <c r="B6" s="371" t="s">
        <v>352</v>
      </c>
      <c r="C6" s="371" t="s">
        <v>44</v>
      </c>
      <c r="D6" s="376" t="s">
        <v>45</v>
      </c>
      <c r="E6" s="387" t="s">
        <v>468</v>
      </c>
      <c r="F6" s="394" t="s">
        <v>38</v>
      </c>
    </row>
    <row r="7" spans="1:7" ht="15">
      <c r="A7" s="377" t="s">
        <v>11</v>
      </c>
      <c r="B7" s="370" t="s">
        <v>354</v>
      </c>
      <c r="C7" s="370" t="s">
        <v>43</v>
      </c>
      <c r="D7" s="378" t="s">
        <v>3</v>
      </c>
      <c r="E7" s="199" t="s">
        <v>43</v>
      </c>
      <c r="F7" s="395" t="s">
        <v>494</v>
      </c>
      <c r="G7" s="131"/>
    </row>
    <row r="8" spans="1:5" ht="15">
      <c r="A8" s="377" t="s">
        <v>12</v>
      </c>
      <c r="B8" s="392">
        <v>2620</v>
      </c>
      <c r="C8" s="392" t="s">
        <v>39</v>
      </c>
      <c r="D8" s="393" t="s">
        <v>18</v>
      </c>
      <c r="E8" s="387" t="s">
        <v>469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&amp;CMejlans Bollförening r.f.</oddHeader>
    <oddFooter>&amp;Cwww.mbf.fi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6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4.140625" style="0" bestFit="1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spans="2:3" ht="15.75" thickBot="1">
      <c r="B1" s="396" t="s">
        <v>401</v>
      </c>
      <c r="C1" s="396"/>
    </row>
    <row r="2" spans="2:21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46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2:46" ht="16.5" thickBot="1">
      <c r="B3" s="7"/>
      <c r="C3" s="180"/>
      <c r="D3" s="8" t="s">
        <v>3</v>
      </c>
      <c r="E3" s="9" t="s">
        <v>4</v>
      </c>
      <c r="F3" s="500" t="s">
        <v>170</v>
      </c>
      <c r="G3" s="501"/>
      <c r="H3" s="502"/>
      <c r="I3" s="503" t="s">
        <v>5</v>
      </c>
      <c r="J3" s="504"/>
      <c r="K3" s="504"/>
      <c r="L3" s="505">
        <v>41343</v>
      </c>
      <c r="M3" s="505"/>
      <c r="N3" s="505"/>
      <c r="O3" s="506"/>
      <c r="P3" s="10" t="s">
        <v>6</v>
      </c>
      <c r="Q3" s="194"/>
      <c r="R3" s="194"/>
      <c r="S3" s="507">
        <v>0.4791666666666667</v>
      </c>
      <c r="T3" s="508"/>
      <c r="U3" s="509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2:46" ht="16.5" thickTop="1">
      <c r="B4" s="12"/>
      <c r="C4" s="184" t="s">
        <v>145</v>
      </c>
      <c r="D4" s="13" t="s">
        <v>7</v>
      </c>
      <c r="E4" s="14" t="s">
        <v>8</v>
      </c>
      <c r="F4" s="488" t="s">
        <v>9</v>
      </c>
      <c r="G4" s="489"/>
      <c r="H4" s="488" t="s">
        <v>10</v>
      </c>
      <c r="I4" s="489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  <c r="W4" s="78" t="s">
        <v>64</v>
      </c>
      <c r="X4" s="79"/>
      <c r="Y4" s="80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2:46" ht="15">
      <c r="B5" s="19" t="s">
        <v>9</v>
      </c>
      <c r="C5" s="185">
        <v>3434</v>
      </c>
      <c r="D5" s="20" t="s">
        <v>47</v>
      </c>
      <c r="E5" s="21" t="s">
        <v>3</v>
      </c>
      <c r="F5" s="22"/>
      <c r="G5" s="23"/>
      <c r="H5" s="24">
        <f>+R15</f>
        <v>3</v>
      </c>
      <c r="I5" s="25">
        <f>+S15</f>
        <v>2</v>
      </c>
      <c r="J5" s="24">
        <f>R11</f>
        <v>3</v>
      </c>
      <c r="K5" s="25">
        <f>S11</f>
        <v>1</v>
      </c>
      <c r="L5" s="24">
        <f>R13</f>
        <v>3</v>
      </c>
      <c r="M5" s="25">
        <f>S13</f>
        <v>0</v>
      </c>
      <c r="N5" s="24"/>
      <c r="O5" s="25"/>
      <c r="P5" s="26">
        <f>IF(SUM(F5:O5)=0,"",COUNTIF(G5:G8,"3"))</f>
        <v>3</v>
      </c>
      <c r="Q5" s="27">
        <f>IF(SUM(G5:P5)=0,"",COUNTIF(F5:F8,"3"))</f>
        <v>0</v>
      </c>
      <c r="R5" s="28">
        <f>IF(SUM(F5:O5)=0,"",SUM(G5:G8))</f>
        <v>9</v>
      </c>
      <c r="S5" s="29">
        <f>IF(SUM(F5:O5)=0,"",SUM(F5:F8))</f>
        <v>3</v>
      </c>
      <c r="T5" s="555">
        <v>1</v>
      </c>
      <c r="U5" s="556"/>
      <c r="W5" s="81">
        <f>+W11+W13+W15</f>
        <v>122</v>
      </c>
      <c r="X5" s="82">
        <f>+X11+X13+X15</f>
        <v>93</v>
      </c>
      <c r="Y5" s="83">
        <f>+W5-X5</f>
        <v>29</v>
      </c>
      <c r="AL5" s="431"/>
      <c r="AM5" s="47">
        <f aca="true" t="shared" si="0" ref="AM5:AR5">AM11+AM13+AM15</f>
        <v>0</v>
      </c>
      <c r="AN5" s="47">
        <f t="shared" si="0"/>
        <v>0</v>
      </c>
      <c r="AO5" s="420">
        <f t="shared" si="0"/>
        <v>0</v>
      </c>
      <c r="AP5" s="422">
        <f t="shared" si="0"/>
        <v>0</v>
      </c>
      <c r="AQ5" s="421">
        <f t="shared" si="0"/>
        <v>0</v>
      </c>
      <c r="AR5" s="422">
        <f t="shared" si="0"/>
        <v>0</v>
      </c>
      <c r="AS5" s="423" t="e">
        <f>AO5/AP5</f>
        <v>#DIV/0!</v>
      </c>
      <c r="AT5" s="424" t="e">
        <f>AQ5/AR5</f>
        <v>#DIV/0!</v>
      </c>
    </row>
    <row r="6" spans="2:46" ht="15">
      <c r="B6" s="30" t="s">
        <v>10</v>
      </c>
      <c r="C6" s="185">
        <v>3345</v>
      </c>
      <c r="D6" s="20" t="s">
        <v>38</v>
      </c>
      <c r="E6" s="31" t="s">
        <v>3</v>
      </c>
      <c r="F6" s="32">
        <f>+S15</f>
        <v>2</v>
      </c>
      <c r="G6" s="33">
        <f>+R15</f>
        <v>3</v>
      </c>
      <c r="H6" s="34"/>
      <c r="I6" s="35"/>
      <c r="J6" s="32">
        <f>R14</f>
        <v>3</v>
      </c>
      <c r="K6" s="33">
        <f>S14</f>
        <v>0</v>
      </c>
      <c r="L6" s="32">
        <f>R12</f>
        <v>3</v>
      </c>
      <c r="M6" s="33">
        <f>S12</f>
        <v>0</v>
      </c>
      <c r="N6" s="32"/>
      <c r="O6" s="33"/>
      <c r="P6" s="26">
        <f>IF(SUM(F6:O6)=0,"",COUNTIF(I5:I8,"3"))</f>
        <v>2</v>
      </c>
      <c r="Q6" s="27">
        <f>IF(SUM(G6:P6)=0,"",COUNTIF(H5:H8,"3"))</f>
        <v>1</v>
      </c>
      <c r="R6" s="28">
        <f>IF(SUM(F6:O6)=0,"",SUM(I5:I8))</f>
        <v>8</v>
      </c>
      <c r="S6" s="29">
        <f>IF(SUM(F6:O6)=0,"",SUM(H5:H8))</f>
        <v>3</v>
      </c>
      <c r="T6" s="555">
        <v>2</v>
      </c>
      <c r="U6" s="556"/>
      <c r="W6" s="81">
        <f>+W12+W14+X15</f>
        <v>116</v>
      </c>
      <c r="X6" s="82">
        <f>+X12+X14+W15</f>
        <v>70</v>
      </c>
      <c r="Y6" s="83">
        <f>+W6-X6</f>
        <v>46</v>
      </c>
      <c r="AL6" s="432"/>
      <c r="AM6" s="47">
        <f>AM12+AM14+AN15</f>
        <v>0</v>
      </c>
      <c r="AN6" s="47">
        <f>AN12+AN14+AM15</f>
        <v>0</v>
      </c>
      <c r="AO6" s="420">
        <f>AO12+AO14+AP15</f>
        <v>0</v>
      </c>
      <c r="AP6" s="422">
        <f>AP12+AP14+AO15</f>
        <v>0</v>
      </c>
      <c r="AQ6" s="421">
        <f>AQ12+AQ14+AR15</f>
        <v>0</v>
      </c>
      <c r="AR6" s="422">
        <f>AR12+AR14+AQ15</f>
        <v>0</v>
      </c>
      <c r="AS6" s="423" t="e">
        <f>AO6/AP6</f>
        <v>#DIV/0!</v>
      </c>
      <c r="AT6" s="424" t="e">
        <f>AQ6/AR6</f>
        <v>#DIV/0!</v>
      </c>
    </row>
    <row r="7" spans="2:46" ht="15">
      <c r="B7" s="30" t="s">
        <v>11</v>
      </c>
      <c r="C7" s="185">
        <v>2620</v>
      </c>
      <c r="D7" s="20" t="s">
        <v>39</v>
      </c>
      <c r="E7" s="31" t="s">
        <v>18</v>
      </c>
      <c r="F7" s="32">
        <f>+S11</f>
        <v>1</v>
      </c>
      <c r="G7" s="33">
        <f>+R11</f>
        <v>3</v>
      </c>
      <c r="H7" s="32">
        <f>S14</f>
        <v>0</v>
      </c>
      <c r="I7" s="33">
        <f>R14</f>
        <v>3</v>
      </c>
      <c r="J7" s="34"/>
      <c r="K7" s="35"/>
      <c r="L7" s="32">
        <f>R16</f>
        <v>3</v>
      </c>
      <c r="M7" s="33">
        <f>S16</f>
        <v>0</v>
      </c>
      <c r="N7" s="32"/>
      <c r="O7" s="33"/>
      <c r="P7" s="26">
        <f>IF(SUM(F7:O7)=0,"",COUNTIF(K5:K8,"3"))</f>
        <v>1</v>
      </c>
      <c r="Q7" s="27">
        <f>IF(SUM(G7:P7)=0,"",COUNTIF(J5:J8,"3"))</f>
        <v>2</v>
      </c>
      <c r="R7" s="28">
        <f>IF(SUM(F7:O7)=0,"",SUM(K5:K8))</f>
        <v>4</v>
      </c>
      <c r="S7" s="29">
        <f>IF(SUM(F7:O7)=0,"",SUM(J5:J8))</f>
        <v>6</v>
      </c>
      <c r="T7" s="555">
        <v>3</v>
      </c>
      <c r="U7" s="556"/>
      <c r="W7" s="81">
        <f>+X11+X14+W16</f>
        <v>76</v>
      </c>
      <c r="X7" s="82">
        <f>+W11+W14+X16</f>
        <v>85</v>
      </c>
      <c r="Y7" s="83">
        <f>+W7-X7</f>
        <v>-9</v>
      </c>
      <c r="AL7" s="432"/>
      <c r="AM7" s="47">
        <f>AN11+AN14+AM16</f>
        <v>0</v>
      </c>
      <c r="AN7" s="47">
        <f>AM11+AM14+AN16</f>
        <v>0</v>
      </c>
      <c r="AO7" s="420">
        <f>AP11+AP14+AO16</f>
        <v>0</v>
      </c>
      <c r="AP7" s="422">
        <f>AO11+AO14+AP16</f>
        <v>0</v>
      </c>
      <c r="AQ7" s="421">
        <f>AR11+AR14+AQ16</f>
        <v>0</v>
      </c>
      <c r="AR7" s="422">
        <f>AQ11+AQ14+AR16</f>
        <v>0</v>
      </c>
      <c r="AS7" s="423" t="e">
        <f>AO7/AP7</f>
        <v>#DIV/0!</v>
      </c>
      <c r="AT7" s="424" t="e">
        <f>AQ7/AR7</f>
        <v>#DIV/0!</v>
      </c>
    </row>
    <row r="8" spans="2:46" ht="15.75" thickBot="1">
      <c r="B8" s="36" t="s">
        <v>12</v>
      </c>
      <c r="C8" s="186">
        <v>2072</v>
      </c>
      <c r="D8" s="37" t="s">
        <v>48</v>
      </c>
      <c r="E8" s="38" t="s">
        <v>3</v>
      </c>
      <c r="F8" s="39">
        <f>S13</f>
        <v>0</v>
      </c>
      <c r="G8" s="40">
        <f>R13</f>
        <v>3</v>
      </c>
      <c r="H8" s="39">
        <f>S12</f>
        <v>0</v>
      </c>
      <c r="I8" s="40">
        <f>R12</f>
        <v>3</v>
      </c>
      <c r="J8" s="39">
        <f>S16</f>
        <v>0</v>
      </c>
      <c r="K8" s="40">
        <f>R16</f>
        <v>3</v>
      </c>
      <c r="L8" s="41"/>
      <c r="M8" s="42"/>
      <c r="N8" s="39"/>
      <c r="O8" s="40"/>
      <c r="P8" s="43">
        <f>IF(SUM(F8:O8)=0,"",COUNTIF(M5:M8,"3"))</f>
        <v>0</v>
      </c>
      <c r="Q8" s="44">
        <f>IF(SUM(G8:P8)=0,"",COUNTIF(L5:L8,"3"))</f>
        <v>3</v>
      </c>
      <c r="R8" s="45">
        <f>IF(SUM(F8:O9)=0,"",SUM(M5:M8))</f>
        <v>0</v>
      </c>
      <c r="S8" s="46">
        <f>IF(SUM(F8:O8)=0,"",SUM(L5:L8))</f>
        <v>9</v>
      </c>
      <c r="T8" s="557">
        <v>4</v>
      </c>
      <c r="U8" s="558"/>
      <c r="W8" s="81">
        <f>+X12+X13+X16</f>
        <v>33</v>
      </c>
      <c r="X8" s="82">
        <f>+W12+W13+W16</f>
        <v>99</v>
      </c>
      <c r="Y8" s="83">
        <f>+W8-X8</f>
        <v>-66</v>
      </c>
      <c r="AL8" s="433"/>
      <c r="AM8" s="425">
        <f>AN12+AN13+AN16</f>
        <v>0</v>
      </c>
      <c r="AN8" s="425">
        <f>AM12+AM13+AM16</f>
        <v>0</v>
      </c>
      <c r="AO8" s="426">
        <f>AP12+AP13+AP16</f>
        <v>0</v>
      </c>
      <c r="AP8" s="428">
        <f>AO12+AO13+AO16</f>
        <v>0</v>
      </c>
      <c r="AQ8" s="427">
        <f>AR12+AR13+AR16</f>
        <v>0</v>
      </c>
      <c r="AR8" s="428">
        <f>AQ12+AQ13+AQ16</f>
        <v>0</v>
      </c>
      <c r="AS8" s="429" t="e">
        <f>AO8/AP8</f>
        <v>#DIV/0!</v>
      </c>
      <c r="AT8" s="430" t="e">
        <f>AQ8/AR8</f>
        <v>#DIV/0!</v>
      </c>
    </row>
    <row r="9" spans="1:26" ht="16.5" outlineLevel="1" thickTop="1">
      <c r="A9" s="77"/>
      <c r="B9" s="84"/>
      <c r="C9" s="132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outlineLevel="1" thickBot="1">
      <c r="A10" s="77"/>
      <c r="B10" s="92"/>
      <c r="C10" s="359"/>
      <c r="D10" s="93" t="s">
        <v>68</v>
      </c>
      <c r="E10" s="94"/>
      <c r="F10" s="94"/>
      <c r="G10" s="95"/>
      <c r="H10" s="483" t="s">
        <v>69</v>
      </c>
      <c r="I10" s="484"/>
      <c r="J10" s="485" t="s">
        <v>70</v>
      </c>
      <c r="K10" s="484"/>
      <c r="L10" s="485" t="s">
        <v>71</v>
      </c>
      <c r="M10" s="484"/>
      <c r="N10" s="485" t="s">
        <v>72</v>
      </c>
      <c r="O10" s="484"/>
      <c r="P10" s="485" t="s">
        <v>73</v>
      </c>
      <c r="Q10" s="484"/>
      <c r="R10" s="486" t="s">
        <v>74</v>
      </c>
      <c r="S10" s="487"/>
      <c r="U10" s="96"/>
      <c r="W10" s="97" t="s">
        <v>64</v>
      </c>
      <c r="X10" s="98"/>
      <c r="Y10" s="80" t="s">
        <v>65</v>
      </c>
    </row>
    <row r="11" spans="1:44" ht="15.75" outlineLevel="1">
      <c r="A11" s="77"/>
      <c r="B11" s="360" t="s">
        <v>75</v>
      </c>
      <c r="C11" s="181"/>
      <c r="D11" s="99" t="str">
        <f>IF(D5&gt;"",D5,"")</f>
        <v>Pinja Eriksson/Paju Eriksson</v>
      </c>
      <c r="E11" s="100" t="str">
        <f>IF(D7&gt;"",D7,"")</f>
        <v>Sofie Eriksson/Carina Englund</v>
      </c>
      <c r="F11" s="86"/>
      <c r="G11" s="101"/>
      <c r="H11" s="476">
        <v>5</v>
      </c>
      <c r="I11" s="477"/>
      <c r="J11" s="474">
        <v>-7</v>
      </c>
      <c r="K11" s="475"/>
      <c r="L11" s="474">
        <v>8</v>
      </c>
      <c r="M11" s="475"/>
      <c r="N11" s="474">
        <v>6</v>
      </c>
      <c r="O11" s="475"/>
      <c r="P11" s="478"/>
      <c r="Q11" s="475"/>
      <c r="R11" s="102">
        <f aca="true" t="shared" si="1" ref="R11:R16">IF(COUNT(H11:P11)=0,"",COUNTIF(H11:P11,"&gt;=0"))</f>
        <v>3</v>
      </c>
      <c r="S11" s="103">
        <f aca="true" t="shared" si="2" ref="S11:S16">IF(COUNT(H11:P11)=0,"",(IF(LEFT(H11,1)="-",1,0)+IF(LEFT(J11,1)="-",1,0)+IF(LEFT(L11,1)="-",1,0)+IF(LEFT(N11,1)="-",1,0)+IF(LEFT(P11,1)="-",1,0)))</f>
        <v>1</v>
      </c>
      <c r="T11" s="104"/>
      <c r="U11" s="105"/>
      <c r="W11" s="106">
        <f aca="true" t="shared" si="3" ref="W11:X16">+AA11+AC11+AE11+AG11+AI11</f>
        <v>40</v>
      </c>
      <c r="X11" s="107">
        <f t="shared" si="3"/>
        <v>30</v>
      </c>
      <c r="Y11" s="108">
        <f aca="true" t="shared" si="4" ref="Y11:Y16">+W11-X11</f>
        <v>10</v>
      </c>
      <c r="AA11" s="109">
        <f>IF(H11="",0,IF(LEFT(H11,1)="-",ABS(H11),(IF(H11&gt;9,H11+2,11))))</f>
        <v>11</v>
      </c>
      <c r="AB11" s="110">
        <f aca="true" t="shared" si="5" ref="AB11:AB16">IF(H11="",0,IF(LEFT(H11,1)="-",(IF(ABS(H11)&gt;9,(ABS(H11)+2),11)),H11))</f>
        <v>5</v>
      </c>
      <c r="AC11" s="109">
        <f>IF(J11="",0,IF(LEFT(J11,1)="-",ABS(J11),(IF(J11&gt;9,J11+2,11))))</f>
        <v>7</v>
      </c>
      <c r="AD11" s="110">
        <f aca="true" t="shared" si="6" ref="AD11:AD16">IF(J11="",0,IF(LEFT(J11,1)="-",(IF(ABS(J11)&gt;9,(ABS(J11)+2),11)),J11))</f>
        <v>11</v>
      </c>
      <c r="AE11" s="109">
        <f>IF(L11="",0,IF(LEFT(L11,1)="-",ABS(L11),(IF(L11&gt;9,L11+2,11))))</f>
        <v>11</v>
      </c>
      <c r="AF11" s="110">
        <f aca="true" t="shared" si="7" ref="AF11:AF16">IF(L11="",0,IF(LEFT(L11,1)="-",(IF(ABS(L11)&gt;9,(ABS(L11)+2),11)),L11))</f>
        <v>8</v>
      </c>
      <c r="AG11" s="109">
        <f>IF(N11="",0,IF(LEFT(N11,1)="-",ABS(N11),(IF(N11&gt;9,N11+2,11))))</f>
        <v>11</v>
      </c>
      <c r="AH11" s="110">
        <f aca="true" t="shared" si="8" ref="AH11:AH16">IF(N11="",0,IF(LEFT(N11,1)="-",(IF(ABS(N11)&gt;9,(ABS(N11)+2),11)),N11))</f>
        <v>6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434">
        <f>IF(OR(ISBLANK(AL5),ISBLANK(AL7)),0,1)</f>
        <v>0</v>
      </c>
      <c r="AM11" s="436">
        <f aca="true" t="shared" si="11" ref="AM11:AM16">IF(AO11=3,1,0)</f>
        <v>0</v>
      </c>
      <c r="AN11" s="211">
        <f aca="true" t="shared" si="12" ref="AN11:AN16">IF(AP11=3,1,0)</f>
        <v>0</v>
      </c>
      <c r="AO11" s="436">
        <f aca="true" t="shared" si="13" ref="AO11:AO16">IF($AL11=1,$AL11*R11,0)</f>
        <v>0</v>
      </c>
      <c r="AP11" s="211">
        <f aca="true" t="shared" si="14" ref="AP11:AP16">IF($AL11=1,$AL11*S11,0)</f>
        <v>0</v>
      </c>
      <c r="AQ11" s="436">
        <f aca="true" t="shared" si="15" ref="AQ11:AQ16">$AL11*W11</f>
        <v>0</v>
      </c>
      <c r="AR11" s="211">
        <f aca="true" t="shared" si="16" ref="AR11:AR16">$AL11*X11</f>
        <v>0</v>
      </c>
    </row>
    <row r="12" spans="1:44" ht="15.75" outlineLevel="1">
      <c r="A12" s="77"/>
      <c r="B12" s="361" t="s">
        <v>76</v>
      </c>
      <c r="C12" s="181"/>
      <c r="D12" s="99" t="str">
        <f>IF(D6&gt;"",D6,"")</f>
        <v>Pihla Eriksson/Annika Lundström</v>
      </c>
      <c r="E12" s="111" t="str">
        <f>IF(D8&gt;"",D8,"")</f>
        <v>Eerika Käppi/Marianna Saarialho</v>
      </c>
      <c r="F12" s="112"/>
      <c r="G12" s="101"/>
      <c r="H12" s="467">
        <v>3</v>
      </c>
      <c r="I12" s="468"/>
      <c r="J12" s="467">
        <v>1</v>
      </c>
      <c r="K12" s="468"/>
      <c r="L12" s="467">
        <v>4</v>
      </c>
      <c r="M12" s="468"/>
      <c r="N12" s="467"/>
      <c r="O12" s="468"/>
      <c r="P12" s="467"/>
      <c r="Q12" s="468"/>
      <c r="R12" s="102">
        <f t="shared" si="1"/>
        <v>3</v>
      </c>
      <c r="S12" s="103">
        <f t="shared" si="2"/>
        <v>0</v>
      </c>
      <c r="T12" s="113"/>
      <c r="U12" s="114"/>
      <c r="W12" s="106">
        <f t="shared" si="3"/>
        <v>33</v>
      </c>
      <c r="X12" s="107">
        <f t="shared" si="3"/>
        <v>8</v>
      </c>
      <c r="Y12" s="108">
        <f t="shared" si="4"/>
        <v>25</v>
      </c>
      <c r="AA12" s="115">
        <f>IF(H12="",0,IF(LEFT(H12,1)="-",ABS(H12),(IF(H12&gt;9,H12+2,11))))</f>
        <v>11</v>
      </c>
      <c r="AB12" s="116">
        <f t="shared" si="5"/>
        <v>3</v>
      </c>
      <c r="AC12" s="115">
        <f>IF(J12="",0,IF(LEFT(J12,1)="-",ABS(J12),(IF(J12&gt;9,J12+2,11))))</f>
        <v>11</v>
      </c>
      <c r="AD12" s="116">
        <f t="shared" si="6"/>
        <v>1</v>
      </c>
      <c r="AE12" s="115">
        <f>IF(L12="",0,IF(LEFT(L12,1)="-",ABS(L12),(IF(L12&gt;9,L12+2,11))))</f>
        <v>11</v>
      </c>
      <c r="AF12" s="116">
        <f t="shared" si="7"/>
        <v>4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17">
        <f>IF(OR(ISBLANK(AL6),ISBLANK(AL8)),0,1)</f>
        <v>0</v>
      </c>
      <c r="AM12" s="437">
        <f t="shared" si="11"/>
        <v>0</v>
      </c>
      <c r="AN12" s="225">
        <f t="shared" si="12"/>
        <v>0</v>
      </c>
      <c r="AO12" s="437">
        <f t="shared" si="13"/>
        <v>0</v>
      </c>
      <c r="AP12" s="225">
        <f t="shared" si="14"/>
        <v>0</v>
      </c>
      <c r="AQ12" s="437">
        <f t="shared" si="15"/>
        <v>0</v>
      </c>
      <c r="AR12" s="225">
        <f t="shared" si="16"/>
        <v>0</v>
      </c>
    </row>
    <row r="13" spans="1:44" ht="16.5" outlineLevel="1" thickBot="1">
      <c r="A13" s="77"/>
      <c r="B13" s="361" t="s">
        <v>77</v>
      </c>
      <c r="C13" s="181"/>
      <c r="D13" s="117" t="str">
        <f>IF(D5&gt;"",D5,"")</f>
        <v>Pinja Eriksson/Paju Eriksson</v>
      </c>
      <c r="E13" s="118" t="str">
        <f>IF(D8&gt;"",D8,"")</f>
        <v>Eerika Käppi/Marianna Saarialho</v>
      </c>
      <c r="F13" s="94"/>
      <c r="G13" s="95"/>
      <c r="H13" s="472">
        <v>4</v>
      </c>
      <c r="I13" s="473"/>
      <c r="J13" s="472">
        <v>4</v>
      </c>
      <c r="K13" s="473"/>
      <c r="L13" s="472">
        <v>5</v>
      </c>
      <c r="M13" s="473"/>
      <c r="N13" s="472"/>
      <c r="O13" s="473"/>
      <c r="P13" s="472"/>
      <c r="Q13" s="473"/>
      <c r="R13" s="102">
        <f t="shared" si="1"/>
        <v>3</v>
      </c>
      <c r="S13" s="103">
        <f t="shared" si="2"/>
        <v>0</v>
      </c>
      <c r="T13" s="113"/>
      <c r="U13" s="114"/>
      <c r="W13" s="106">
        <f t="shared" si="3"/>
        <v>33</v>
      </c>
      <c r="X13" s="107">
        <f t="shared" si="3"/>
        <v>13</v>
      </c>
      <c r="Y13" s="108">
        <f t="shared" si="4"/>
        <v>20</v>
      </c>
      <c r="AA13" s="115">
        <f aca="true" t="shared" si="17" ref="AA13:AG16">IF(H13="",0,IF(LEFT(H13,1)="-",ABS(H13),(IF(H13&gt;9,H13+2,11))))</f>
        <v>11</v>
      </c>
      <c r="AB13" s="116">
        <f t="shared" si="5"/>
        <v>4</v>
      </c>
      <c r="AC13" s="115">
        <f t="shared" si="17"/>
        <v>11</v>
      </c>
      <c r="AD13" s="116">
        <f t="shared" si="6"/>
        <v>4</v>
      </c>
      <c r="AE13" s="115">
        <f t="shared" si="17"/>
        <v>11</v>
      </c>
      <c r="AF13" s="116">
        <f t="shared" si="7"/>
        <v>5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17">
        <f>IF(OR(ISBLANK(AL5),ISBLANK(AL8)),0,1)</f>
        <v>0</v>
      </c>
      <c r="AM13" s="437">
        <f t="shared" si="11"/>
        <v>0</v>
      </c>
      <c r="AN13" s="225">
        <f t="shared" si="12"/>
        <v>0</v>
      </c>
      <c r="AO13" s="437">
        <f t="shared" si="13"/>
        <v>0</v>
      </c>
      <c r="AP13" s="225">
        <f t="shared" si="14"/>
        <v>0</v>
      </c>
      <c r="AQ13" s="437">
        <f t="shared" si="15"/>
        <v>0</v>
      </c>
      <c r="AR13" s="225">
        <f t="shared" si="16"/>
        <v>0</v>
      </c>
    </row>
    <row r="14" spans="1:44" ht="15.75" outlineLevel="1">
      <c r="A14" s="77"/>
      <c r="B14" s="361" t="s">
        <v>78</v>
      </c>
      <c r="C14" s="181"/>
      <c r="D14" s="99" t="str">
        <f>IF(D6&gt;"",D6,"")</f>
        <v>Pihla Eriksson/Annika Lundström</v>
      </c>
      <c r="E14" s="111" t="str">
        <f>IF(D7&gt;"",D7,"")</f>
        <v>Sofie Eriksson/Carina Englund</v>
      </c>
      <c r="F14" s="86"/>
      <c r="G14" s="101"/>
      <c r="H14" s="474">
        <v>4</v>
      </c>
      <c r="I14" s="475"/>
      <c r="J14" s="474">
        <v>3</v>
      </c>
      <c r="K14" s="475"/>
      <c r="L14" s="474">
        <v>6</v>
      </c>
      <c r="M14" s="475"/>
      <c r="N14" s="474"/>
      <c r="O14" s="475"/>
      <c r="P14" s="474"/>
      <c r="Q14" s="475"/>
      <c r="R14" s="102">
        <f t="shared" si="1"/>
        <v>3</v>
      </c>
      <c r="S14" s="103">
        <f t="shared" si="2"/>
        <v>0</v>
      </c>
      <c r="T14" s="113"/>
      <c r="U14" s="114"/>
      <c r="W14" s="106">
        <f t="shared" si="3"/>
        <v>33</v>
      </c>
      <c r="X14" s="107">
        <f t="shared" si="3"/>
        <v>13</v>
      </c>
      <c r="Y14" s="108">
        <f t="shared" si="4"/>
        <v>20</v>
      </c>
      <c r="AA14" s="115">
        <f t="shared" si="17"/>
        <v>11</v>
      </c>
      <c r="AB14" s="116">
        <f t="shared" si="5"/>
        <v>4</v>
      </c>
      <c r="AC14" s="115">
        <f t="shared" si="17"/>
        <v>11</v>
      </c>
      <c r="AD14" s="116">
        <f t="shared" si="6"/>
        <v>3</v>
      </c>
      <c r="AE14" s="115">
        <f t="shared" si="17"/>
        <v>11</v>
      </c>
      <c r="AF14" s="116">
        <f t="shared" si="7"/>
        <v>6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17">
        <f>IF(OR(ISBLANK(AL6),ISBLANK(AL7)),0,1)</f>
        <v>0</v>
      </c>
      <c r="AM14" s="437">
        <f t="shared" si="11"/>
        <v>0</v>
      </c>
      <c r="AN14" s="225">
        <f t="shared" si="12"/>
        <v>0</v>
      </c>
      <c r="AO14" s="437">
        <f t="shared" si="13"/>
        <v>0</v>
      </c>
      <c r="AP14" s="225">
        <f t="shared" si="14"/>
        <v>0</v>
      </c>
      <c r="AQ14" s="437">
        <f t="shared" si="15"/>
        <v>0</v>
      </c>
      <c r="AR14" s="225">
        <f t="shared" si="16"/>
        <v>0</v>
      </c>
    </row>
    <row r="15" spans="1:44" ht="15.75" outlineLevel="1">
      <c r="A15" s="77"/>
      <c r="B15" s="361" t="s">
        <v>79</v>
      </c>
      <c r="C15" s="181"/>
      <c r="D15" s="99" t="str">
        <f>IF(D5&gt;"",D5,"")</f>
        <v>Pinja Eriksson/Paju Eriksson</v>
      </c>
      <c r="E15" s="111" t="str">
        <f>IF(D6&gt;"",D6,"")</f>
        <v>Pihla Eriksson/Annika Lundström</v>
      </c>
      <c r="F15" s="112"/>
      <c r="G15" s="101"/>
      <c r="H15" s="467">
        <v>-9</v>
      </c>
      <c r="I15" s="468"/>
      <c r="J15" s="467">
        <v>9</v>
      </c>
      <c r="K15" s="468"/>
      <c r="L15" s="469">
        <v>11</v>
      </c>
      <c r="M15" s="468"/>
      <c r="N15" s="467">
        <v>-5</v>
      </c>
      <c r="O15" s="468"/>
      <c r="P15" s="467">
        <v>8</v>
      </c>
      <c r="Q15" s="468"/>
      <c r="R15" s="102">
        <f t="shared" si="1"/>
        <v>3</v>
      </c>
      <c r="S15" s="103">
        <f t="shared" si="2"/>
        <v>2</v>
      </c>
      <c r="T15" s="113"/>
      <c r="U15" s="114"/>
      <c r="W15" s="106">
        <f t="shared" si="3"/>
        <v>49</v>
      </c>
      <c r="X15" s="107">
        <f t="shared" si="3"/>
        <v>50</v>
      </c>
      <c r="Y15" s="108">
        <f t="shared" si="4"/>
        <v>-1</v>
      </c>
      <c r="AA15" s="115">
        <f t="shared" si="17"/>
        <v>9</v>
      </c>
      <c r="AB15" s="116">
        <f t="shared" si="5"/>
        <v>11</v>
      </c>
      <c r="AC15" s="115">
        <f t="shared" si="17"/>
        <v>11</v>
      </c>
      <c r="AD15" s="116">
        <f t="shared" si="6"/>
        <v>9</v>
      </c>
      <c r="AE15" s="115">
        <f t="shared" si="17"/>
        <v>13</v>
      </c>
      <c r="AF15" s="116">
        <f t="shared" si="7"/>
        <v>11</v>
      </c>
      <c r="AG15" s="115">
        <f t="shared" si="17"/>
        <v>5</v>
      </c>
      <c r="AH15" s="116">
        <f t="shared" si="8"/>
        <v>11</v>
      </c>
      <c r="AI15" s="115">
        <f t="shared" si="9"/>
        <v>11</v>
      </c>
      <c r="AJ15" s="116">
        <f t="shared" si="10"/>
        <v>8</v>
      </c>
      <c r="AL15" s="217">
        <f>IF(OR(ISBLANK(AL5),ISBLANK(AL6)),0,1)</f>
        <v>0</v>
      </c>
      <c r="AM15" s="437">
        <f t="shared" si="11"/>
        <v>0</v>
      </c>
      <c r="AN15" s="225">
        <f t="shared" si="12"/>
        <v>0</v>
      </c>
      <c r="AO15" s="437">
        <f t="shared" si="13"/>
        <v>0</v>
      </c>
      <c r="AP15" s="225">
        <f t="shared" si="14"/>
        <v>0</v>
      </c>
      <c r="AQ15" s="437">
        <f t="shared" si="15"/>
        <v>0</v>
      </c>
      <c r="AR15" s="225">
        <f t="shared" si="16"/>
        <v>0</v>
      </c>
    </row>
    <row r="16" spans="1:44" ht="16.5" outlineLevel="1" thickBot="1">
      <c r="A16" s="77"/>
      <c r="B16" s="362" t="s">
        <v>80</v>
      </c>
      <c r="C16" s="182"/>
      <c r="D16" s="119" t="str">
        <f>IF(D7&gt;"",D7,"")</f>
        <v>Sofie Eriksson/Carina Englund</v>
      </c>
      <c r="E16" s="120" t="str">
        <f>IF(D8&gt;"",D8,"")</f>
        <v>Eerika Käppi/Marianna Saarialho</v>
      </c>
      <c r="F16" s="121"/>
      <c r="G16" s="122"/>
      <c r="H16" s="470">
        <v>5</v>
      </c>
      <c r="I16" s="471"/>
      <c r="J16" s="470">
        <v>3</v>
      </c>
      <c r="K16" s="471"/>
      <c r="L16" s="470">
        <v>4</v>
      </c>
      <c r="M16" s="471"/>
      <c r="N16" s="470"/>
      <c r="O16" s="471"/>
      <c r="P16" s="470"/>
      <c r="Q16" s="471"/>
      <c r="R16" s="123">
        <f t="shared" si="1"/>
        <v>3</v>
      </c>
      <c r="S16" s="124">
        <f t="shared" si="2"/>
        <v>0</v>
      </c>
      <c r="T16" s="125"/>
      <c r="U16" s="126"/>
      <c r="W16" s="106">
        <f t="shared" si="3"/>
        <v>33</v>
      </c>
      <c r="X16" s="107">
        <f t="shared" si="3"/>
        <v>12</v>
      </c>
      <c r="Y16" s="108">
        <f t="shared" si="4"/>
        <v>21</v>
      </c>
      <c r="AA16" s="127">
        <f t="shared" si="17"/>
        <v>11</v>
      </c>
      <c r="AB16" s="128">
        <f t="shared" si="5"/>
        <v>5</v>
      </c>
      <c r="AC16" s="127">
        <f t="shared" si="17"/>
        <v>11</v>
      </c>
      <c r="AD16" s="128">
        <f t="shared" si="6"/>
        <v>3</v>
      </c>
      <c r="AE16" s="127">
        <f t="shared" si="17"/>
        <v>11</v>
      </c>
      <c r="AF16" s="128">
        <f t="shared" si="7"/>
        <v>4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435">
        <f>IF(OR(ISBLANK(AL7),ISBLANK(AL8)),0,1)</f>
        <v>0</v>
      </c>
      <c r="AM16" s="438">
        <f t="shared" si="11"/>
        <v>0</v>
      </c>
      <c r="AN16" s="277">
        <f t="shared" si="12"/>
        <v>0</v>
      </c>
      <c r="AO16" s="438">
        <f t="shared" si="13"/>
        <v>0</v>
      </c>
      <c r="AP16" s="277">
        <f t="shared" si="14"/>
        <v>0</v>
      </c>
      <c r="AQ16" s="438">
        <f t="shared" si="15"/>
        <v>0</v>
      </c>
      <c r="AR16" s="277">
        <f t="shared" si="16"/>
        <v>0</v>
      </c>
    </row>
    <row r="17" ht="15.75" thickTop="1"/>
  </sheetData>
  <sheetProtection/>
  <mergeCells count="54">
    <mergeCell ref="AM3:AN3"/>
    <mergeCell ref="L2:O2"/>
    <mergeCell ref="P2:R2"/>
    <mergeCell ref="S2:U2"/>
    <mergeCell ref="F3:H3"/>
    <mergeCell ref="I3:K3"/>
    <mergeCell ref="L3:O3"/>
    <mergeCell ref="S3:U3"/>
    <mergeCell ref="T4:U4"/>
    <mergeCell ref="T5:U5"/>
    <mergeCell ref="T6:U6"/>
    <mergeCell ref="T7:U7"/>
    <mergeCell ref="T8:U8"/>
    <mergeCell ref="F4:G4"/>
    <mergeCell ref="H4:I4"/>
    <mergeCell ref="J4:K4"/>
    <mergeCell ref="L4:M4"/>
    <mergeCell ref="N4:O4"/>
    <mergeCell ref="H12:I12"/>
    <mergeCell ref="J12:K12"/>
    <mergeCell ref="L12:M12"/>
    <mergeCell ref="N12:O12"/>
    <mergeCell ref="P12:Q12"/>
    <mergeCell ref="H11:I11"/>
    <mergeCell ref="J11:K11"/>
    <mergeCell ref="L11:M11"/>
    <mergeCell ref="N11:O11"/>
    <mergeCell ref="P11:Q11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R10:S10"/>
    <mergeCell ref="H10:I10"/>
    <mergeCell ref="J10:K10"/>
    <mergeCell ref="L10:M10"/>
    <mergeCell ref="N10:O10"/>
    <mergeCell ref="P10:Q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Header>&amp;CMejlans Bollförening r.f.</oddHeader>
    <oddFooter>&amp;Cwww.mbf.fi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4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7.28125" style="0" bestFit="1" customWidth="1"/>
    <col min="5" max="5" width="15.57421875" style="0" bestFit="1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396" t="s">
        <v>388</v>
      </c>
    </row>
    <row r="2" spans="1:21" ht="16.5" thickTop="1">
      <c r="A2" s="77"/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49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1:46" ht="16.5" thickBot="1">
      <c r="A3" s="77"/>
      <c r="B3" s="7"/>
      <c r="C3" s="180"/>
      <c r="D3" s="8" t="s">
        <v>3</v>
      </c>
      <c r="E3" s="9" t="s">
        <v>4</v>
      </c>
      <c r="F3" s="500">
        <v>3</v>
      </c>
      <c r="G3" s="501"/>
      <c r="H3" s="502"/>
      <c r="I3" s="503" t="s">
        <v>5</v>
      </c>
      <c r="J3" s="504"/>
      <c r="K3" s="504"/>
      <c r="L3" s="505">
        <v>41343</v>
      </c>
      <c r="M3" s="505"/>
      <c r="N3" s="505"/>
      <c r="O3" s="506"/>
      <c r="P3" s="10" t="s">
        <v>6</v>
      </c>
      <c r="Q3" s="194"/>
      <c r="R3" s="194"/>
      <c r="S3" s="507">
        <v>0.375</v>
      </c>
      <c r="T3" s="508"/>
      <c r="U3" s="509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1:46" ht="16.5" thickTop="1">
      <c r="A4" s="77"/>
      <c r="B4" s="12"/>
      <c r="C4" s="184" t="s">
        <v>145</v>
      </c>
      <c r="D4" s="13" t="s">
        <v>7</v>
      </c>
      <c r="E4" s="14" t="s">
        <v>8</v>
      </c>
      <c r="F4" s="488" t="s">
        <v>9</v>
      </c>
      <c r="G4" s="489"/>
      <c r="H4" s="488" t="s">
        <v>10</v>
      </c>
      <c r="I4" s="489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  <c r="W4" s="78" t="s">
        <v>64</v>
      </c>
      <c r="X4" s="79"/>
      <c r="Y4" s="80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1:46" ht="15">
      <c r="A5" s="77"/>
      <c r="B5" s="19" t="s">
        <v>9</v>
      </c>
      <c r="C5" s="185">
        <v>2985</v>
      </c>
      <c r="D5" s="20" t="s">
        <v>50</v>
      </c>
      <c r="E5" s="21" t="s">
        <v>24</v>
      </c>
      <c r="F5" s="22"/>
      <c r="G5" s="23"/>
      <c r="H5" s="24">
        <f>+R15</f>
        <v>3</v>
      </c>
      <c r="I5" s="25">
        <f>+S15</f>
        <v>0</v>
      </c>
      <c r="J5" s="24">
        <f>R11</f>
        <v>3</v>
      </c>
      <c r="K5" s="25">
        <f>S11</f>
        <v>0</v>
      </c>
      <c r="L5" s="24">
        <f>R13</f>
        <v>3</v>
      </c>
      <c r="M5" s="25">
        <f>S13</f>
        <v>0</v>
      </c>
      <c r="N5" s="24"/>
      <c r="O5" s="25"/>
      <c r="P5" s="26">
        <f>IF(SUM(F5:O5)=0,"",COUNTIF(G5:G8,"3"))</f>
        <v>3</v>
      </c>
      <c r="Q5" s="27">
        <f>IF(SUM(G5:P5)=0,"",COUNTIF(F5:F8,"3"))</f>
        <v>0</v>
      </c>
      <c r="R5" s="28">
        <f>IF(SUM(F5:O5)=0,"",SUM(G5:G8))</f>
        <v>9</v>
      </c>
      <c r="S5" s="29">
        <f>IF(SUM(F5:O5)=0,"",SUM(F5:F8))</f>
        <v>0</v>
      </c>
      <c r="T5" s="555">
        <v>1</v>
      </c>
      <c r="U5" s="556"/>
      <c r="W5" s="81">
        <f>+W11+W13+W15</f>
        <v>99</v>
      </c>
      <c r="X5" s="82">
        <f>+X11+X13+X15</f>
        <v>29</v>
      </c>
      <c r="Y5" s="83">
        <f>+W5-X5</f>
        <v>70</v>
      </c>
      <c r="AL5" s="431"/>
      <c r="AM5" s="47">
        <f aca="true" t="shared" si="0" ref="AM5:AR5">AM11+AM13+AM15</f>
        <v>0</v>
      </c>
      <c r="AN5" s="47">
        <f t="shared" si="0"/>
        <v>0</v>
      </c>
      <c r="AO5" s="420">
        <f t="shared" si="0"/>
        <v>0</v>
      </c>
      <c r="AP5" s="422">
        <f t="shared" si="0"/>
        <v>0</v>
      </c>
      <c r="AQ5" s="421">
        <f t="shared" si="0"/>
        <v>0</v>
      </c>
      <c r="AR5" s="422">
        <f t="shared" si="0"/>
        <v>0</v>
      </c>
      <c r="AS5" s="423" t="e">
        <f>AO5/AP5</f>
        <v>#DIV/0!</v>
      </c>
      <c r="AT5" s="424" t="e">
        <f>AQ5/AR5</f>
        <v>#DIV/0!</v>
      </c>
    </row>
    <row r="6" spans="1:46" ht="15">
      <c r="A6" s="77"/>
      <c r="B6" s="30" t="s">
        <v>10</v>
      </c>
      <c r="C6" s="185">
        <v>2356</v>
      </c>
      <c r="D6" s="20" t="s">
        <v>51</v>
      </c>
      <c r="E6" s="31" t="s">
        <v>52</v>
      </c>
      <c r="F6" s="32">
        <f>+S15</f>
        <v>0</v>
      </c>
      <c r="G6" s="33">
        <f>+R15</f>
        <v>3</v>
      </c>
      <c r="H6" s="34"/>
      <c r="I6" s="35"/>
      <c r="J6" s="32">
        <f>R14</f>
        <v>3</v>
      </c>
      <c r="K6" s="33">
        <f>S14</f>
        <v>0</v>
      </c>
      <c r="L6" s="32">
        <f>R12</f>
        <v>3</v>
      </c>
      <c r="M6" s="33">
        <f>S12</f>
        <v>0</v>
      </c>
      <c r="N6" s="32"/>
      <c r="O6" s="33"/>
      <c r="P6" s="26">
        <f>IF(SUM(F6:O6)=0,"",COUNTIF(I5:I8,"3"))</f>
        <v>2</v>
      </c>
      <c r="Q6" s="27">
        <f>IF(SUM(G6:P6)=0,"",COUNTIF(H5:H8,"3"))</f>
        <v>1</v>
      </c>
      <c r="R6" s="28">
        <f>IF(SUM(F6:O6)=0,"",SUM(I5:I8))</f>
        <v>6</v>
      </c>
      <c r="S6" s="29">
        <f>IF(SUM(F6:O6)=0,"",SUM(H5:H8))</f>
        <v>3</v>
      </c>
      <c r="T6" s="555">
        <v>2</v>
      </c>
      <c r="U6" s="556"/>
      <c r="W6" s="81">
        <f>+W12+W14+X15</f>
        <v>77</v>
      </c>
      <c r="X6" s="82">
        <f>+X12+X14+W15</f>
        <v>65</v>
      </c>
      <c r="Y6" s="83">
        <f>+W6-X6</f>
        <v>12</v>
      </c>
      <c r="AL6" s="432"/>
      <c r="AM6" s="47">
        <f>AM12+AM14+AN15</f>
        <v>0</v>
      </c>
      <c r="AN6" s="47">
        <f>AN12+AN14+AM15</f>
        <v>0</v>
      </c>
      <c r="AO6" s="420">
        <f>AO12+AO14+AP15</f>
        <v>0</v>
      </c>
      <c r="AP6" s="422">
        <f>AP12+AP14+AO15</f>
        <v>0</v>
      </c>
      <c r="AQ6" s="421">
        <f>AQ12+AQ14+AR15</f>
        <v>0</v>
      </c>
      <c r="AR6" s="422">
        <f>AR12+AR14+AQ15</f>
        <v>0</v>
      </c>
      <c r="AS6" s="423" t="e">
        <f>AO6/AP6</f>
        <v>#DIV/0!</v>
      </c>
      <c r="AT6" s="424" t="e">
        <f>AQ6/AR6</f>
        <v>#DIV/0!</v>
      </c>
    </row>
    <row r="7" spans="1:46" ht="15">
      <c r="A7" s="77"/>
      <c r="B7" s="30" t="s">
        <v>11</v>
      </c>
      <c r="C7" s="185">
        <v>1960</v>
      </c>
      <c r="D7" s="20" t="s">
        <v>54</v>
      </c>
      <c r="E7" s="31" t="s">
        <v>3</v>
      </c>
      <c r="F7" s="32">
        <f>+S11</f>
        <v>0</v>
      </c>
      <c r="G7" s="33">
        <f>+R11</f>
        <v>3</v>
      </c>
      <c r="H7" s="32">
        <f>S14</f>
        <v>0</v>
      </c>
      <c r="I7" s="33">
        <f>R14</f>
        <v>3</v>
      </c>
      <c r="J7" s="34"/>
      <c r="K7" s="35"/>
      <c r="L7" s="32">
        <f>R16</f>
        <v>3</v>
      </c>
      <c r="M7" s="33">
        <f>S16</f>
        <v>2</v>
      </c>
      <c r="N7" s="32"/>
      <c r="O7" s="33"/>
      <c r="P7" s="26">
        <f>IF(SUM(F7:O7)=0,"",COUNTIF(K5:K8,"3"))</f>
        <v>1</v>
      </c>
      <c r="Q7" s="27">
        <f>IF(SUM(G7:P7)=0,"",COUNTIF(J5:J8,"3"))</f>
        <v>2</v>
      </c>
      <c r="R7" s="28">
        <f>IF(SUM(F7:O7)=0,"",SUM(K5:K8))</f>
        <v>3</v>
      </c>
      <c r="S7" s="29">
        <f>IF(SUM(F7:O7)=0,"",SUM(J5:J8))</f>
        <v>8</v>
      </c>
      <c r="T7" s="555">
        <v>3</v>
      </c>
      <c r="U7" s="556"/>
      <c r="W7" s="81">
        <f>+X11+X14+W16</f>
        <v>61</v>
      </c>
      <c r="X7" s="82">
        <f>+W11+W14+X16</f>
        <v>111</v>
      </c>
      <c r="Y7" s="83">
        <f>+W7-X7</f>
        <v>-50</v>
      </c>
      <c r="AL7" s="432"/>
      <c r="AM7" s="47">
        <f>AN11+AN14+AM16</f>
        <v>0</v>
      </c>
      <c r="AN7" s="47">
        <f>AM11+AM14+AN16</f>
        <v>0</v>
      </c>
      <c r="AO7" s="420">
        <f>AP11+AP14+AO16</f>
        <v>0</v>
      </c>
      <c r="AP7" s="422">
        <f>AO11+AO14+AP16</f>
        <v>0</v>
      </c>
      <c r="AQ7" s="421">
        <f>AR11+AR14+AQ16</f>
        <v>0</v>
      </c>
      <c r="AR7" s="422">
        <f>AQ11+AQ14+AR16</f>
        <v>0</v>
      </c>
      <c r="AS7" s="423" t="e">
        <f>AO7/AP7</f>
        <v>#DIV/0!</v>
      </c>
      <c r="AT7" s="424" t="e">
        <f>AQ7/AR7</f>
        <v>#DIV/0!</v>
      </c>
    </row>
    <row r="8" spans="1:46" ht="15.75" thickBot="1">
      <c r="A8" s="77"/>
      <c r="B8" s="36" t="s">
        <v>12</v>
      </c>
      <c r="C8" s="186">
        <v>1945</v>
      </c>
      <c r="D8" s="37" t="s">
        <v>165</v>
      </c>
      <c r="E8" s="38" t="s">
        <v>25</v>
      </c>
      <c r="F8" s="39">
        <f>S13</f>
        <v>0</v>
      </c>
      <c r="G8" s="40">
        <f>R13</f>
        <v>3</v>
      </c>
      <c r="H8" s="39">
        <f>S12</f>
        <v>0</v>
      </c>
      <c r="I8" s="40">
        <f>R12</f>
        <v>3</v>
      </c>
      <c r="J8" s="39">
        <f>S16</f>
        <v>2</v>
      </c>
      <c r="K8" s="40">
        <f>R16</f>
        <v>3</v>
      </c>
      <c r="L8" s="41"/>
      <c r="M8" s="42"/>
      <c r="N8" s="39"/>
      <c r="O8" s="40"/>
      <c r="P8" s="43">
        <f>IF(SUM(F8:O8)=0,"",COUNTIF(M5:M8,"3"))</f>
        <v>0</v>
      </c>
      <c r="Q8" s="44">
        <f>IF(SUM(G8:P8)=0,"",COUNTIF(L5:L8,"3"))</f>
        <v>3</v>
      </c>
      <c r="R8" s="45">
        <f>IF(SUM(F8:O9)=0,"",SUM(M5:M8))</f>
        <v>2</v>
      </c>
      <c r="S8" s="46">
        <f>IF(SUM(F8:O8)=0,"",SUM(L5:L8))</f>
        <v>9</v>
      </c>
      <c r="T8" s="557">
        <v>4</v>
      </c>
      <c r="U8" s="558"/>
      <c r="W8" s="81">
        <f>+X12+X13+X16</f>
        <v>76</v>
      </c>
      <c r="X8" s="82">
        <f>+W12+W13+W16</f>
        <v>108</v>
      </c>
      <c r="Y8" s="83">
        <f>+W8-X8</f>
        <v>-32</v>
      </c>
      <c r="AL8" s="433"/>
      <c r="AM8" s="425">
        <f>AN12+AN13+AN16</f>
        <v>0</v>
      </c>
      <c r="AN8" s="425">
        <f>AM12+AM13+AM16</f>
        <v>0</v>
      </c>
      <c r="AO8" s="426">
        <f>AP12+AP13+AP16</f>
        <v>0</v>
      </c>
      <c r="AP8" s="428">
        <f>AO12+AO13+AO16</f>
        <v>0</v>
      </c>
      <c r="AQ8" s="427">
        <f>AR12+AR13+AR16</f>
        <v>0</v>
      </c>
      <c r="AR8" s="428">
        <f>AQ12+AQ13+AQ16</f>
        <v>0</v>
      </c>
      <c r="AS8" s="429" t="e">
        <f>AO8/AP8</f>
        <v>#DIV/0!</v>
      </c>
      <c r="AT8" s="430" t="e">
        <f>AQ8/AR8</f>
        <v>#DIV/0!</v>
      </c>
    </row>
    <row r="9" spans="1:26" ht="16.5" outlineLevel="1" thickTop="1">
      <c r="A9" s="77"/>
      <c r="B9" s="84"/>
      <c r="C9" s="132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outlineLevel="1" thickBot="1">
      <c r="A10" s="77"/>
      <c r="B10" s="92"/>
      <c r="C10" s="359"/>
      <c r="D10" s="93" t="s">
        <v>68</v>
      </c>
      <c r="E10" s="94"/>
      <c r="F10" s="94"/>
      <c r="G10" s="95"/>
      <c r="H10" s="483" t="s">
        <v>69</v>
      </c>
      <c r="I10" s="484"/>
      <c r="J10" s="485" t="s">
        <v>70</v>
      </c>
      <c r="K10" s="484"/>
      <c r="L10" s="485" t="s">
        <v>71</v>
      </c>
      <c r="M10" s="484"/>
      <c r="N10" s="485" t="s">
        <v>72</v>
      </c>
      <c r="O10" s="484"/>
      <c r="P10" s="485" t="s">
        <v>73</v>
      </c>
      <c r="Q10" s="484"/>
      <c r="R10" s="486" t="s">
        <v>74</v>
      </c>
      <c r="S10" s="487"/>
      <c r="U10" s="96"/>
      <c r="W10" s="97" t="s">
        <v>64</v>
      </c>
      <c r="X10" s="98"/>
      <c r="Y10" s="80" t="s">
        <v>65</v>
      </c>
    </row>
    <row r="11" spans="1:44" ht="15.75" outlineLevel="1">
      <c r="A11" s="77"/>
      <c r="B11" s="360" t="s">
        <v>75</v>
      </c>
      <c r="C11" s="181"/>
      <c r="D11" s="99" t="str">
        <f>IF(D5&gt;"",D5,"")</f>
        <v>Taneli Rautalin/Eemil Salakari</v>
      </c>
      <c r="E11" s="100" t="str">
        <f>IF(D7&gt;"",D7,"")</f>
        <v>Liam Wihuri Redmond/Gustav Söderholm</v>
      </c>
      <c r="F11" s="86"/>
      <c r="G11" s="101"/>
      <c r="H11" s="476">
        <v>1</v>
      </c>
      <c r="I11" s="477"/>
      <c r="J11" s="474">
        <v>3</v>
      </c>
      <c r="K11" s="475"/>
      <c r="L11" s="474">
        <v>3</v>
      </c>
      <c r="M11" s="475"/>
      <c r="N11" s="474"/>
      <c r="O11" s="475"/>
      <c r="P11" s="478"/>
      <c r="Q11" s="475"/>
      <c r="R11" s="102">
        <f aca="true" t="shared" si="1" ref="R11:R16">IF(COUNT(H11:P11)=0,"",COUNTIF(H11:P11,"&gt;=0"))</f>
        <v>3</v>
      </c>
      <c r="S11" s="103">
        <f aca="true" t="shared" si="2" ref="S11:S16">IF(COUNT(H11:P11)=0,"",(IF(LEFT(H11,1)="-",1,0)+IF(LEFT(J11,1)="-",1,0)+IF(LEFT(L11,1)="-",1,0)+IF(LEFT(N11,1)="-",1,0)+IF(LEFT(P11,1)="-",1,0)))</f>
        <v>0</v>
      </c>
      <c r="T11" s="104"/>
      <c r="U11" s="105"/>
      <c r="W11" s="106">
        <f aca="true" t="shared" si="3" ref="W11:X16">+AA11+AC11+AE11+AG11+AI11</f>
        <v>33</v>
      </c>
      <c r="X11" s="107">
        <f t="shared" si="3"/>
        <v>7</v>
      </c>
      <c r="Y11" s="108">
        <f aca="true" t="shared" si="4" ref="Y11:Y16">+W11-X11</f>
        <v>26</v>
      </c>
      <c r="AA11" s="109">
        <f>IF(H11="",0,IF(LEFT(H11,1)="-",ABS(H11),(IF(H11&gt;9,H11+2,11))))</f>
        <v>11</v>
      </c>
      <c r="AB11" s="110">
        <f aca="true" t="shared" si="5" ref="AB11:AB16">IF(H11="",0,IF(LEFT(H11,1)="-",(IF(ABS(H11)&gt;9,(ABS(H11)+2),11)),H11))</f>
        <v>1</v>
      </c>
      <c r="AC11" s="109">
        <f>IF(J11="",0,IF(LEFT(J11,1)="-",ABS(J11),(IF(J11&gt;9,J11+2,11))))</f>
        <v>11</v>
      </c>
      <c r="AD11" s="110">
        <f aca="true" t="shared" si="6" ref="AD11:AD16">IF(J11="",0,IF(LEFT(J11,1)="-",(IF(ABS(J11)&gt;9,(ABS(J11)+2),11)),J11))</f>
        <v>3</v>
      </c>
      <c r="AE11" s="109">
        <f>IF(L11="",0,IF(LEFT(L11,1)="-",ABS(L11),(IF(L11&gt;9,L11+2,11))))</f>
        <v>11</v>
      </c>
      <c r="AF11" s="110">
        <f aca="true" t="shared" si="7" ref="AF11:AF16">IF(L11="",0,IF(LEFT(L11,1)="-",(IF(ABS(L11)&gt;9,(ABS(L11)+2),11)),L11))</f>
        <v>3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434">
        <f>IF(OR(ISBLANK(AL5),ISBLANK(AL7)),0,1)</f>
        <v>0</v>
      </c>
      <c r="AM11" s="436">
        <f aca="true" t="shared" si="11" ref="AM11:AM16">IF(AO11=3,1,0)</f>
        <v>0</v>
      </c>
      <c r="AN11" s="211">
        <f aca="true" t="shared" si="12" ref="AN11:AN16">IF(AP11=3,1,0)</f>
        <v>0</v>
      </c>
      <c r="AO11" s="436">
        <f aca="true" t="shared" si="13" ref="AO11:AO16">IF($AL11=1,$AL11*R11,0)</f>
        <v>0</v>
      </c>
      <c r="AP11" s="211">
        <f aca="true" t="shared" si="14" ref="AP11:AP16">IF($AL11=1,$AL11*S11,0)</f>
        <v>0</v>
      </c>
      <c r="AQ11" s="436">
        <f aca="true" t="shared" si="15" ref="AQ11:AQ16">$AL11*W11</f>
        <v>0</v>
      </c>
      <c r="AR11" s="211">
        <f aca="true" t="shared" si="16" ref="AR11:AR16">$AL11*X11</f>
        <v>0</v>
      </c>
    </row>
    <row r="12" spans="1:44" ht="15.75" outlineLevel="1">
      <c r="A12" s="77"/>
      <c r="B12" s="361" t="s">
        <v>76</v>
      </c>
      <c r="C12" s="181"/>
      <c r="D12" s="99" t="str">
        <f>IF(D6&gt;"",D6,"")</f>
        <v>Arttu Pihkala/Lauri Jalkanen</v>
      </c>
      <c r="E12" s="111" t="str">
        <f>IF(D8&gt;"",D8,"")</f>
        <v>Roni Suoniemi/Malik Abudu</v>
      </c>
      <c r="F12" s="112"/>
      <c r="G12" s="101"/>
      <c r="H12" s="467">
        <v>5</v>
      </c>
      <c r="I12" s="468"/>
      <c r="J12" s="467">
        <v>9</v>
      </c>
      <c r="K12" s="468"/>
      <c r="L12" s="467">
        <v>6</v>
      </c>
      <c r="M12" s="468"/>
      <c r="N12" s="467"/>
      <c r="O12" s="468"/>
      <c r="P12" s="467"/>
      <c r="Q12" s="468"/>
      <c r="R12" s="102">
        <f t="shared" si="1"/>
        <v>3</v>
      </c>
      <c r="S12" s="103">
        <f t="shared" si="2"/>
        <v>0</v>
      </c>
      <c r="T12" s="113"/>
      <c r="U12" s="114"/>
      <c r="W12" s="106">
        <f t="shared" si="3"/>
        <v>33</v>
      </c>
      <c r="X12" s="107">
        <f t="shared" si="3"/>
        <v>20</v>
      </c>
      <c r="Y12" s="108">
        <f t="shared" si="4"/>
        <v>13</v>
      </c>
      <c r="AA12" s="115">
        <f>IF(H12="",0,IF(LEFT(H12,1)="-",ABS(H12),(IF(H12&gt;9,H12+2,11))))</f>
        <v>11</v>
      </c>
      <c r="AB12" s="116">
        <f t="shared" si="5"/>
        <v>5</v>
      </c>
      <c r="AC12" s="115">
        <f>IF(J12="",0,IF(LEFT(J12,1)="-",ABS(J12),(IF(J12&gt;9,J12+2,11))))</f>
        <v>11</v>
      </c>
      <c r="AD12" s="116">
        <f t="shared" si="6"/>
        <v>9</v>
      </c>
      <c r="AE12" s="115">
        <f>IF(L12="",0,IF(LEFT(L12,1)="-",ABS(L12),(IF(L12&gt;9,L12+2,11))))</f>
        <v>11</v>
      </c>
      <c r="AF12" s="116">
        <f t="shared" si="7"/>
        <v>6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17">
        <f>IF(OR(ISBLANK(AL6),ISBLANK(AL8)),0,1)</f>
        <v>0</v>
      </c>
      <c r="AM12" s="437">
        <f t="shared" si="11"/>
        <v>0</v>
      </c>
      <c r="AN12" s="225">
        <f t="shared" si="12"/>
        <v>0</v>
      </c>
      <c r="AO12" s="437">
        <f t="shared" si="13"/>
        <v>0</v>
      </c>
      <c r="AP12" s="225">
        <f t="shared" si="14"/>
        <v>0</v>
      </c>
      <c r="AQ12" s="437">
        <f t="shared" si="15"/>
        <v>0</v>
      </c>
      <c r="AR12" s="225">
        <f t="shared" si="16"/>
        <v>0</v>
      </c>
    </row>
    <row r="13" spans="1:44" ht="16.5" outlineLevel="1" thickBot="1">
      <c r="A13" s="77"/>
      <c r="B13" s="361" t="s">
        <v>77</v>
      </c>
      <c r="C13" s="181"/>
      <c r="D13" s="117" t="str">
        <f>IF(D5&gt;"",D5,"")</f>
        <v>Taneli Rautalin/Eemil Salakari</v>
      </c>
      <c r="E13" s="118" t="str">
        <f>IF(D8&gt;"",D8,"")</f>
        <v>Roni Suoniemi/Malik Abudu</v>
      </c>
      <c r="F13" s="94"/>
      <c r="G13" s="95"/>
      <c r="H13" s="472">
        <v>4</v>
      </c>
      <c r="I13" s="473"/>
      <c r="J13" s="472">
        <v>1</v>
      </c>
      <c r="K13" s="473"/>
      <c r="L13" s="472">
        <v>6</v>
      </c>
      <c r="M13" s="473"/>
      <c r="N13" s="472"/>
      <c r="O13" s="473"/>
      <c r="P13" s="472"/>
      <c r="Q13" s="473"/>
      <c r="R13" s="102">
        <f t="shared" si="1"/>
        <v>3</v>
      </c>
      <c r="S13" s="103">
        <f t="shared" si="2"/>
        <v>0</v>
      </c>
      <c r="T13" s="113"/>
      <c r="U13" s="114"/>
      <c r="W13" s="106">
        <f t="shared" si="3"/>
        <v>33</v>
      </c>
      <c r="X13" s="107">
        <f t="shared" si="3"/>
        <v>11</v>
      </c>
      <c r="Y13" s="108">
        <f t="shared" si="4"/>
        <v>22</v>
      </c>
      <c r="AA13" s="115">
        <f aca="true" t="shared" si="17" ref="AA13:AG16">IF(H13="",0,IF(LEFT(H13,1)="-",ABS(H13),(IF(H13&gt;9,H13+2,11))))</f>
        <v>11</v>
      </c>
      <c r="AB13" s="116">
        <f t="shared" si="5"/>
        <v>4</v>
      </c>
      <c r="AC13" s="115">
        <f t="shared" si="17"/>
        <v>11</v>
      </c>
      <c r="AD13" s="116">
        <f t="shared" si="6"/>
        <v>1</v>
      </c>
      <c r="AE13" s="115">
        <f t="shared" si="17"/>
        <v>11</v>
      </c>
      <c r="AF13" s="116">
        <f t="shared" si="7"/>
        <v>6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17">
        <f>IF(OR(ISBLANK(AL5),ISBLANK(AL8)),0,1)</f>
        <v>0</v>
      </c>
      <c r="AM13" s="437">
        <f t="shared" si="11"/>
        <v>0</v>
      </c>
      <c r="AN13" s="225">
        <f t="shared" si="12"/>
        <v>0</v>
      </c>
      <c r="AO13" s="437">
        <f t="shared" si="13"/>
        <v>0</v>
      </c>
      <c r="AP13" s="225">
        <f t="shared" si="14"/>
        <v>0</v>
      </c>
      <c r="AQ13" s="437">
        <f t="shared" si="15"/>
        <v>0</v>
      </c>
      <c r="AR13" s="225">
        <f t="shared" si="16"/>
        <v>0</v>
      </c>
    </row>
    <row r="14" spans="1:44" ht="15.75" outlineLevel="1">
      <c r="A14" s="77"/>
      <c r="B14" s="361" t="s">
        <v>78</v>
      </c>
      <c r="C14" s="181"/>
      <c r="D14" s="99" t="str">
        <f>IF(D6&gt;"",D6,"")</f>
        <v>Arttu Pihkala/Lauri Jalkanen</v>
      </c>
      <c r="E14" s="111" t="str">
        <f>IF(D7&gt;"",D7,"")</f>
        <v>Liam Wihuri Redmond/Gustav Söderholm</v>
      </c>
      <c r="F14" s="86"/>
      <c r="G14" s="101"/>
      <c r="H14" s="474">
        <v>1</v>
      </c>
      <c r="I14" s="475"/>
      <c r="J14" s="474">
        <v>4</v>
      </c>
      <c r="K14" s="475"/>
      <c r="L14" s="474">
        <v>7</v>
      </c>
      <c r="M14" s="475"/>
      <c r="N14" s="474"/>
      <c r="O14" s="475"/>
      <c r="P14" s="474"/>
      <c r="Q14" s="475"/>
      <c r="R14" s="102">
        <f t="shared" si="1"/>
        <v>3</v>
      </c>
      <c r="S14" s="103">
        <f t="shared" si="2"/>
        <v>0</v>
      </c>
      <c r="T14" s="113"/>
      <c r="U14" s="114"/>
      <c r="W14" s="106">
        <f t="shared" si="3"/>
        <v>33</v>
      </c>
      <c r="X14" s="107">
        <f t="shared" si="3"/>
        <v>12</v>
      </c>
      <c r="Y14" s="108">
        <f t="shared" si="4"/>
        <v>21</v>
      </c>
      <c r="AA14" s="115">
        <f t="shared" si="17"/>
        <v>11</v>
      </c>
      <c r="AB14" s="116">
        <f t="shared" si="5"/>
        <v>1</v>
      </c>
      <c r="AC14" s="115">
        <f t="shared" si="17"/>
        <v>11</v>
      </c>
      <c r="AD14" s="116">
        <f t="shared" si="6"/>
        <v>4</v>
      </c>
      <c r="AE14" s="115">
        <f t="shared" si="17"/>
        <v>11</v>
      </c>
      <c r="AF14" s="116">
        <f t="shared" si="7"/>
        <v>7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17">
        <f>IF(OR(ISBLANK(AL6),ISBLANK(AL7)),0,1)</f>
        <v>0</v>
      </c>
      <c r="AM14" s="437">
        <f t="shared" si="11"/>
        <v>0</v>
      </c>
      <c r="AN14" s="225">
        <f t="shared" si="12"/>
        <v>0</v>
      </c>
      <c r="AO14" s="437">
        <f t="shared" si="13"/>
        <v>0</v>
      </c>
      <c r="AP14" s="225">
        <f t="shared" si="14"/>
        <v>0</v>
      </c>
      <c r="AQ14" s="437">
        <f t="shared" si="15"/>
        <v>0</v>
      </c>
      <c r="AR14" s="225">
        <f t="shared" si="16"/>
        <v>0</v>
      </c>
    </row>
    <row r="15" spans="1:44" ht="15.75" outlineLevel="1">
      <c r="A15" s="77"/>
      <c r="B15" s="361" t="s">
        <v>79</v>
      </c>
      <c r="C15" s="181"/>
      <c r="D15" s="99" t="str">
        <f>IF(D5&gt;"",D5,"")</f>
        <v>Taneli Rautalin/Eemil Salakari</v>
      </c>
      <c r="E15" s="111" t="str">
        <f>IF(D6&gt;"",D6,"")</f>
        <v>Arttu Pihkala/Lauri Jalkanen</v>
      </c>
      <c r="F15" s="112"/>
      <c r="G15" s="101"/>
      <c r="H15" s="467">
        <v>3</v>
      </c>
      <c r="I15" s="468"/>
      <c r="J15" s="467">
        <v>6</v>
      </c>
      <c r="K15" s="468"/>
      <c r="L15" s="469">
        <v>2</v>
      </c>
      <c r="M15" s="468"/>
      <c r="N15" s="467"/>
      <c r="O15" s="468"/>
      <c r="P15" s="467"/>
      <c r="Q15" s="468"/>
      <c r="R15" s="102">
        <f t="shared" si="1"/>
        <v>3</v>
      </c>
      <c r="S15" s="103">
        <f t="shared" si="2"/>
        <v>0</v>
      </c>
      <c r="T15" s="113"/>
      <c r="U15" s="114"/>
      <c r="W15" s="106">
        <f t="shared" si="3"/>
        <v>33</v>
      </c>
      <c r="X15" s="107">
        <f t="shared" si="3"/>
        <v>11</v>
      </c>
      <c r="Y15" s="108">
        <f t="shared" si="4"/>
        <v>22</v>
      </c>
      <c r="AA15" s="115">
        <f t="shared" si="17"/>
        <v>11</v>
      </c>
      <c r="AB15" s="116">
        <f t="shared" si="5"/>
        <v>3</v>
      </c>
      <c r="AC15" s="115">
        <f t="shared" si="17"/>
        <v>11</v>
      </c>
      <c r="AD15" s="116">
        <f t="shared" si="6"/>
        <v>6</v>
      </c>
      <c r="AE15" s="115">
        <f t="shared" si="17"/>
        <v>11</v>
      </c>
      <c r="AF15" s="116">
        <f t="shared" si="7"/>
        <v>2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17">
        <f>IF(OR(ISBLANK(AL5),ISBLANK(AL6)),0,1)</f>
        <v>0</v>
      </c>
      <c r="AM15" s="437">
        <f t="shared" si="11"/>
        <v>0</v>
      </c>
      <c r="AN15" s="225">
        <f t="shared" si="12"/>
        <v>0</v>
      </c>
      <c r="AO15" s="437">
        <f t="shared" si="13"/>
        <v>0</v>
      </c>
      <c r="AP15" s="225">
        <f t="shared" si="14"/>
        <v>0</v>
      </c>
      <c r="AQ15" s="437">
        <f t="shared" si="15"/>
        <v>0</v>
      </c>
      <c r="AR15" s="225">
        <f t="shared" si="16"/>
        <v>0</v>
      </c>
    </row>
    <row r="16" spans="1:44" ht="16.5" outlineLevel="1" thickBot="1">
      <c r="A16" s="77"/>
      <c r="B16" s="362" t="s">
        <v>80</v>
      </c>
      <c r="C16" s="182"/>
      <c r="D16" s="119" t="str">
        <f>IF(D7&gt;"",D7,"")</f>
        <v>Liam Wihuri Redmond/Gustav Söderholm</v>
      </c>
      <c r="E16" s="120" t="str">
        <f>IF(D8&gt;"",D8,"")</f>
        <v>Roni Suoniemi/Malik Abudu</v>
      </c>
      <c r="F16" s="121"/>
      <c r="G16" s="122"/>
      <c r="H16" s="470">
        <v>-2</v>
      </c>
      <c r="I16" s="471"/>
      <c r="J16" s="470">
        <v>-7</v>
      </c>
      <c r="K16" s="471"/>
      <c r="L16" s="470">
        <v>8</v>
      </c>
      <c r="M16" s="471"/>
      <c r="N16" s="470">
        <v>9</v>
      </c>
      <c r="O16" s="471"/>
      <c r="P16" s="470">
        <v>6</v>
      </c>
      <c r="Q16" s="471"/>
      <c r="R16" s="123">
        <f t="shared" si="1"/>
        <v>3</v>
      </c>
      <c r="S16" s="124">
        <f t="shared" si="2"/>
        <v>2</v>
      </c>
      <c r="T16" s="125"/>
      <c r="U16" s="126"/>
      <c r="W16" s="106">
        <f t="shared" si="3"/>
        <v>42</v>
      </c>
      <c r="X16" s="107">
        <f t="shared" si="3"/>
        <v>45</v>
      </c>
      <c r="Y16" s="108">
        <f t="shared" si="4"/>
        <v>-3</v>
      </c>
      <c r="AA16" s="127">
        <f t="shared" si="17"/>
        <v>2</v>
      </c>
      <c r="AB16" s="128">
        <f t="shared" si="5"/>
        <v>11</v>
      </c>
      <c r="AC16" s="127">
        <f t="shared" si="17"/>
        <v>7</v>
      </c>
      <c r="AD16" s="128">
        <f t="shared" si="6"/>
        <v>11</v>
      </c>
      <c r="AE16" s="127">
        <f t="shared" si="17"/>
        <v>11</v>
      </c>
      <c r="AF16" s="128">
        <f t="shared" si="7"/>
        <v>8</v>
      </c>
      <c r="AG16" s="127">
        <f t="shared" si="17"/>
        <v>11</v>
      </c>
      <c r="AH16" s="128">
        <f t="shared" si="8"/>
        <v>9</v>
      </c>
      <c r="AI16" s="127">
        <f t="shared" si="9"/>
        <v>11</v>
      </c>
      <c r="AJ16" s="128">
        <f t="shared" si="10"/>
        <v>6</v>
      </c>
      <c r="AL16" s="435">
        <f>IF(OR(ISBLANK(AL7),ISBLANK(AL8)),0,1)</f>
        <v>0</v>
      </c>
      <c r="AM16" s="438">
        <f t="shared" si="11"/>
        <v>0</v>
      </c>
      <c r="AN16" s="277">
        <f t="shared" si="12"/>
        <v>0</v>
      </c>
      <c r="AO16" s="438">
        <f t="shared" si="13"/>
        <v>0</v>
      </c>
      <c r="AP16" s="277">
        <f t="shared" si="14"/>
        <v>0</v>
      </c>
      <c r="AQ16" s="438">
        <f t="shared" si="15"/>
        <v>0</v>
      </c>
      <c r="AR16" s="277">
        <f t="shared" si="16"/>
        <v>0</v>
      </c>
    </row>
    <row r="17" ht="16.5" thickBot="1" thickTop="1">
      <c r="A17" s="77"/>
    </row>
    <row r="18" spans="1:21" ht="16.5" thickTop="1">
      <c r="A18" s="77"/>
      <c r="B18" s="1"/>
      <c r="C18" s="179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492" t="s">
        <v>49</v>
      </c>
      <c r="M18" s="493"/>
      <c r="N18" s="493"/>
      <c r="O18" s="494"/>
      <c r="P18" s="495" t="s">
        <v>2</v>
      </c>
      <c r="Q18" s="496"/>
      <c r="R18" s="496"/>
      <c r="S18" s="497">
        <v>2</v>
      </c>
      <c r="T18" s="498"/>
      <c r="U18" s="499"/>
    </row>
    <row r="19" spans="1:46" ht="16.5" thickBot="1">
      <c r="A19" s="77"/>
      <c r="B19" s="7"/>
      <c r="C19" s="180"/>
      <c r="D19" s="8" t="s">
        <v>3</v>
      </c>
      <c r="E19" s="9" t="s">
        <v>4</v>
      </c>
      <c r="F19" s="500">
        <v>4</v>
      </c>
      <c r="G19" s="501"/>
      <c r="H19" s="502"/>
      <c r="I19" s="503" t="s">
        <v>5</v>
      </c>
      <c r="J19" s="504"/>
      <c r="K19" s="504"/>
      <c r="L19" s="505">
        <v>41343</v>
      </c>
      <c r="M19" s="505"/>
      <c r="N19" s="505"/>
      <c r="O19" s="506"/>
      <c r="P19" s="10" t="s">
        <v>6</v>
      </c>
      <c r="Q19" s="194"/>
      <c r="R19" s="194"/>
      <c r="S19" s="507">
        <v>0.375</v>
      </c>
      <c r="T19" s="508"/>
      <c r="U19" s="509"/>
      <c r="AM19" s="510" t="s">
        <v>389</v>
      </c>
      <c r="AN19" s="511"/>
      <c r="AO19" s="396"/>
      <c r="AP19" s="396"/>
      <c r="AQ19" s="396"/>
      <c r="AR19" s="396"/>
      <c r="AS19" s="413" t="s">
        <v>390</v>
      </c>
      <c r="AT19" s="413" t="s">
        <v>391</v>
      </c>
    </row>
    <row r="20" spans="1:46" ht="16.5" thickTop="1">
      <c r="A20" s="77"/>
      <c r="B20" s="12"/>
      <c r="C20" s="184" t="s">
        <v>145</v>
      </c>
      <c r="D20" s="13" t="s">
        <v>7</v>
      </c>
      <c r="E20" s="14" t="s">
        <v>8</v>
      </c>
      <c r="F20" s="488" t="s">
        <v>9</v>
      </c>
      <c r="G20" s="489"/>
      <c r="H20" s="488" t="s">
        <v>10</v>
      </c>
      <c r="I20" s="489"/>
      <c r="J20" s="488" t="s">
        <v>11</v>
      </c>
      <c r="K20" s="489"/>
      <c r="L20" s="488" t="s">
        <v>12</v>
      </c>
      <c r="M20" s="489"/>
      <c r="N20" s="488"/>
      <c r="O20" s="489"/>
      <c r="P20" s="15" t="s">
        <v>13</v>
      </c>
      <c r="Q20" s="16" t="s">
        <v>14</v>
      </c>
      <c r="R20" s="17" t="s">
        <v>15</v>
      </c>
      <c r="S20" s="18"/>
      <c r="T20" s="490" t="s">
        <v>16</v>
      </c>
      <c r="U20" s="491"/>
      <c r="W20" s="78" t="s">
        <v>64</v>
      </c>
      <c r="X20" s="79"/>
      <c r="Y20" s="80" t="s">
        <v>65</v>
      </c>
      <c r="AL20" s="414" t="s">
        <v>392</v>
      </c>
      <c r="AM20" s="415" t="s">
        <v>393</v>
      </c>
      <c r="AN20" s="415" t="s">
        <v>394</v>
      </c>
      <c r="AO20" s="416" t="s">
        <v>395</v>
      </c>
      <c r="AP20" s="418" t="s">
        <v>396</v>
      </c>
      <c r="AQ20" s="417" t="s">
        <v>397</v>
      </c>
      <c r="AR20" s="418" t="s">
        <v>398</v>
      </c>
      <c r="AS20" s="414" t="s">
        <v>399</v>
      </c>
      <c r="AT20" s="419" t="s">
        <v>400</v>
      </c>
    </row>
    <row r="21" spans="1:46" ht="15">
      <c r="A21" s="77"/>
      <c r="B21" s="19" t="s">
        <v>9</v>
      </c>
      <c r="C21" s="185">
        <v>2942</v>
      </c>
      <c r="D21" s="20" t="s">
        <v>55</v>
      </c>
      <c r="E21" s="21" t="s">
        <v>28</v>
      </c>
      <c r="F21" s="22"/>
      <c r="G21" s="23"/>
      <c r="H21" s="24">
        <f>+R31</f>
        <v>3</v>
      </c>
      <c r="I21" s="25">
        <f>+S31</f>
        <v>2</v>
      </c>
      <c r="J21" s="24">
        <f>R27</f>
        <v>3</v>
      </c>
      <c r="K21" s="25">
        <f>S27</f>
        <v>0</v>
      </c>
      <c r="L21" s="24">
        <f>R29</f>
        <v>3</v>
      </c>
      <c r="M21" s="25">
        <f>S29</f>
        <v>0</v>
      </c>
      <c r="N21" s="24"/>
      <c r="O21" s="25"/>
      <c r="P21" s="26">
        <f>IF(SUM(F21:O21)=0,"",COUNTIF(G21:G24,"3"))</f>
        <v>3</v>
      </c>
      <c r="Q21" s="27">
        <f>IF(SUM(G21:P21)=0,"",COUNTIF(F21:F24,"3"))</f>
        <v>0</v>
      </c>
      <c r="R21" s="28">
        <f>IF(SUM(F21:O21)=0,"",SUM(G21:G24))</f>
        <v>9</v>
      </c>
      <c r="S21" s="29">
        <f>IF(SUM(F21:O21)=0,"",SUM(F21:F24))</f>
        <v>2</v>
      </c>
      <c r="T21" s="555">
        <v>1</v>
      </c>
      <c r="U21" s="556"/>
      <c r="W21" s="81">
        <f>+W27+W29+W31</f>
        <v>118</v>
      </c>
      <c r="X21" s="82">
        <f>+X27+X29+X31</f>
        <v>64</v>
      </c>
      <c r="Y21" s="83">
        <f>+W21-X21</f>
        <v>54</v>
      </c>
      <c r="AL21" s="431"/>
      <c r="AM21" s="47">
        <f aca="true" t="shared" si="18" ref="AM21:AR21">AM27+AM29+AM31</f>
        <v>0</v>
      </c>
      <c r="AN21" s="47">
        <f t="shared" si="18"/>
        <v>0</v>
      </c>
      <c r="AO21" s="420">
        <f t="shared" si="18"/>
        <v>0</v>
      </c>
      <c r="AP21" s="422">
        <f t="shared" si="18"/>
        <v>0</v>
      </c>
      <c r="AQ21" s="421">
        <f t="shared" si="18"/>
        <v>0</v>
      </c>
      <c r="AR21" s="422">
        <f t="shared" si="18"/>
        <v>0</v>
      </c>
      <c r="AS21" s="423" t="e">
        <f>AO21/AP21</f>
        <v>#DIV/0!</v>
      </c>
      <c r="AT21" s="424" t="e">
        <f>AQ21/AR21</f>
        <v>#DIV/0!</v>
      </c>
    </row>
    <row r="22" spans="1:46" ht="15">
      <c r="A22" s="77"/>
      <c r="B22" s="30" t="s">
        <v>10</v>
      </c>
      <c r="C22" s="185">
        <v>2399</v>
      </c>
      <c r="D22" s="20" t="s">
        <v>56</v>
      </c>
      <c r="E22" s="31" t="s">
        <v>3</v>
      </c>
      <c r="F22" s="32">
        <f>+S31</f>
        <v>2</v>
      </c>
      <c r="G22" s="33">
        <f>+R31</f>
        <v>3</v>
      </c>
      <c r="H22" s="34"/>
      <c r="I22" s="35"/>
      <c r="J22" s="32">
        <f>R30</f>
        <v>3</v>
      </c>
      <c r="K22" s="33">
        <f>S30</f>
        <v>0</v>
      </c>
      <c r="L22" s="32">
        <f>R28</f>
        <v>3</v>
      </c>
      <c r="M22" s="33">
        <f>S28</f>
        <v>0</v>
      </c>
      <c r="N22" s="32"/>
      <c r="O22" s="33"/>
      <c r="P22" s="26">
        <f>IF(SUM(F22:O22)=0,"",COUNTIF(I21:I24,"3"))</f>
        <v>2</v>
      </c>
      <c r="Q22" s="27">
        <f>IF(SUM(G22:P22)=0,"",COUNTIF(H21:H24,"3"))</f>
        <v>1</v>
      </c>
      <c r="R22" s="28">
        <f>IF(SUM(F22:O22)=0,"",SUM(I21:I24))</f>
        <v>8</v>
      </c>
      <c r="S22" s="29">
        <f>IF(SUM(F22:O22)=0,"",SUM(H21:H24))</f>
        <v>3</v>
      </c>
      <c r="T22" s="555">
        <v>2</v>
      </c>
      <c r="U22" s="556"/>
      <c r="W22" s="81">
        <f>+W28+W30+X31</f>
        <v>101</v>
      </c>
      <c r="X22" s="82">
        <f>+X28+X30+W31</f>
        <v>91</v>
      </c>
      <c r="Y22" s="83">
        <f>+W22-X22</f>
        <v>10</v>
      </c>
      <c r="AL22" s="432"/>
      <c r="AM22" s="47">
        <f>AM28+AM30+AN31</f>
        <v>0</v>
      </c>
      <c r="AN22" s="47">
        <f>AN28+AN30+AM31</f>
        <v>0</v>
      </c>
      <c r="AO22" s="420">
        <f>AO28+AO30+AP31</f>
        <v>0</v>
      </c>
      <c r="AP22" s="422">
        <f>AP28+AP30+AO31</f>
        <v>0</v>
      </c>
      <c r="AQ22" s="421">
        <f>AQ28+AQ30+AR31</f>
        <v>0</v>
      </c>
      <c r="AR22" s="422">
        <f>AR28+AR30+AQ31</f>
        <v>0</v>
      </c>
      <c r="AS22" s="423" t="e">
        <f>AO22/AP22</f>
        <v>#DIV/0!</v>
      </c>
      <c r="AT22" s="424" t="e">
        <f>AQ22/AR22</f>
        <v>#DIV/0!</v>
      </c>
    </row>
    <row r="23" spans="1:46" ht="15">
      <c r="A23" s="77"/>
      <c r="B23" s="30" t="s">
        <v>11</v>
      </c>
      <c r="C23" s="185">
        <v>2125</v>
      </c>
      <c r="D23" s="20" t="s">
        <v>53</v>
      </c>
      <c r="E23" s="31" t="s">
        <v>25</v>
      </c>
      <c r="F23" s="32">
        <f>+S27</f>
        <v>0</v>
      </c>
      <c r="G23" s="33">
        <f>+R27</f>
        <v>3</v>
      </c>
      <c r="H23" s="32">
        <f>S30</f>
        <v>0</v>
      </c>
      <c r="I23" s="33">
        <f>R30</f>
        <v>3</v>
      </c>
      <c r="J23" s="34"/>
      <c r="K23" s="35"/>
      <c r="L23" s="32">
        <f>R32</f>
        <v>3</v>
      </c>
      <c r="M23" s="33">
        <f>S32</f>
        <v>0</v>
      </c>
      <c r="N23" s="32"/>
      <c r="O23" s="33"/>
      <c r="P23" s="26">
        <f>IF(SUM(F23:O23)=0,"",COUNTIF(K21:K24,"3"))</f>
        <v>1</v>
      </c>
      <c r="Q23" s="27">
        <f>IF(SUM(G23:P23)=0,"",COUNTIF(J21:J24,"3"))</f>
        <v>2</v>
      </c>
      <c r="R23" s="28">
        <f>IF(SUM(F23:O23)=0,"",SUM(K21:K24))</f>
        <v>3</v>
      </c>
      <c r="S23" s="29">
        <f>IF(SUM(F23:O23)=0,"",SUM(J21:J24))</f>
        <v>6</v>
      </c>
      <c r="T23" s="555">
        <v>3</v>
      </c>
      <c r="U23" s="556"/>
      <c r="W23" s="81">
        <f>+X27+X30+W32</f>
        <v>86</v>
      </c>
      <c r="X23" s="82">
        <f>+W27+W30+X32</f>
        <v>93</v>
      </c>
      <c r="Y23" s="83">
        <f>+W23-X23</f>
        <v>-7</v>
      </c>
      <c r="AL23" s="432"/>
      <c r="AM23" s="47">
        <f>AN27+AN30+AM32</f>
        <v>0</v>
      </c>
      <c r="AN23" s="47">
        <f>AM27+AM30+AN32</f>
        <v>0</v>
      </c>
      <c r="AO23" s="420">
        <f>AP27+AP30+AO32</f>
        <v>0</v>
      </c>
      <c r="AP23" s="422">
        <f>AO27+AO30+AP32</f>
        <v>0</v>
      </c>
      <c r="AQ23" s="421">
        <f>AR27+AR30+AQ32</f>
        <v>0</v>
      </c>
      <c r="AR23" s="422">
        <f>AQ27+AQ30+AR32</f>
        <v>0</v>
      </c>
      <c r="AS23" s="423" t="e">
        <f>AO23/AP23</f>
        <v>#DIV/0!</v>
      </c>
      <c r="AT23" s="424" t="e">
        <f>AQ23/AR23</f>
        <v>#DIV/0!</v>
      </c>
    </row>
    <row r="24" spans="1:46" ht="15.75" thickBot="1">
      <c r="A24" s="77"/>
      <c r="B24" s="36" t="s">
        <v>12</v>
      </c>
      <c r="C24" s="186">
        <v>1901</v>
      </c>
      <c r="D24" s="37" t="s">
        <v>57</v>
      </c>
      <c r="E24" s="38" t="s">
        <v>25</v>
      </c>
      <c r="F24" s="39">
        <f>S29</f>
        <v>0</v>
      </c>
      <c r="G24" s="40">
        <f>R29</f>
        <v>3</v>
      </c>
      <c r="H24" s="39">
        <f>S28</f>
        <v>0</v>
      </c>
      <c r="I24" s="40">
        <f>R28</f>
        <v>3</v>
      </c>
      <c r="J24" s="39">
        <f>S32</f>
        <v>0</v>
      </c>
      <c r="K24" s="40">
        <f>R32</f>
        <v>3</v>
      </c>
      <c r="L24" s="41"/>
      <c r="M24" s="42"/>
      <c r="N24" s="39"/>
      <c r="O24" s="40"/>
      <c r="P24" s="43">
        <f>IF(SUM(F24:O24)=0,"",COUNTIF(M21:M24,"3"))</f>
        <v>0</v>
      </c>
      <c r="Q24" s="44">
        <f>IF(SUM(G24:P24)=0,"",COUNTIF(L21:L24,"3"))</f>
        <v>3</v>
      </c>
      <c r="R24" s="45">
        <f>IF(SUM(F24:O25)=0,"",SUM(M21:M24))</f>
        <v>0</v>
      </c>
      <c r="S24" s="46">
        <f>IF(SUM(F24:O24)=0,"",SUM(L21:L24))</f>
        <v>9</v>
      </c>
      <c r="T24" s="557">
        <v>4</v>
      </c>
      <c r="U24" s="558"/>
      <c r="W24" s="81">
        <f>+X28+X29+X32</f>
        <v>42</v>
      </c>
      <c r="X24" s="82">
        <f>+W28+W29+W32</f>
        <v>99</v>
      </c>
      <c r="Y24" s="83">
        <f>+W24-X24</f>
        <v>-57</v>
      </c>
      <c r="AL24" s="433"/>
      <c r="AM24" s="425">
        <f>AN28+AN29+AN32</f>
        <v>0</v>
      </c>
      <c r="AN24" s="425">
        <f>AM28+AM29+AM32</f>
        <v>0</v>
      </c>
      <c r="AO24" s="426">
        <f>AP28+AP29+AP32</f>
        <v>0</v>
      </c>
      <c r="AP24" s="428">
        <f>AO28+AO29+AO32</f>
        <v>0</v>
      </c>
      <c r="AQ24" s="427">
        <f>AR28+AR29+AR32</f>
        <v>0</v>
      </c>
      <c r="AR24" s="428">
        <f>AQ28+AQ29+AQ32</f>
        <v>0</v>
      </c>
      <c r="AS24" s="429" t="e">
        <f>AO24/AP24</f>
        <v>#DIV/0!</v>
      </c>
      <c r="AT24" s="430" t="e">
        <f>AQ24/AR24</f>
        <v>#DIV/0!</v>
      </c>
    </row>
    <row r="25" spans="1:26" ht="16.5" outlineLevel="1" thickTop="1">
      <c r="A25" s="77"/>
      <c r="B25" s="84"/>
      <c r="C25" s="132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1:25" ht="16.5" outlineLevel="1" thickBot="1">
      <c r="A26" s="77"/>
      <c r="B26" s="92"/>
      <c r="C26" s="359"/>
      <c r="D26" s="93" t="s">
        <v>68</v>
      </c>
      <c r="E26" s="94"/>
      <c r="F26" s="94"/>
      <c r="G26" s="95"/>
      <c r="H26" s="483" t="s">
        <v>69</v>
      </c>
      <c r="I26" s="484"/>
      <c r="J26" s="485" t="s">
        <v>70</v>
      </c>
      <c r="K26" s="484"/>
      <c r="L26" s="485" t="s">
        <v>71</v>
      </c>
      <c r="M26" s="484"/>
      <c r="N26" s="485" t="s">
        <v>72</v>
      </c>
      <c r="O26" s="484"/>
      <c r="P26" s="485" t="s">
        <v>73</v>
      </c>
      <c r="Q26" s="484"/>
      <c r="R26" s="486" t="s">
        <v>74</v>
      </c>
      <c r="S26" s="487"/>
      <c r="U26" s="96"/>
      <c r="W26" s="97" t="s">
        <v>64</v>
      </c>
      <c r="X26" s="98"/>
      <c r="Y26" s="80" t="s">
        <v>65</v>
      </c>
    </row>
    <row r="27" spans="1:44" ht="15.75" outlineLevel="1">
      <c r="A27" s="77"/>
      <c r="B27" s="360" t="s">
        <v>75</v>
      </c>
      <c r="C27" s="181"/>
      <c r="D27" s="99" t="str">
        <f>IF(D21&gt;"",D21,"")</f>
        <v>Miro Seitz/Veeti Valasti</v>
      </c>
      <c r="E27" s="100" t="str">
        <f>IF(D23&gt;"",D23,"")</f>
        <v>Juhani Miranda Laiho/Arvo Valkama</v>
      </c>
      <c r="F27" s="86"/>
      <c r="G27" s="101"/>
      <c r="H27" s="476">
        <v>11</v>
      </c>
      <c r="I27" s="477"/>
      <c r="J27" s="474">
        <v>9</v>
      </c>
      <c r="K27" s="475"/>
      <c r="L27" s="474">
        <v>6</v>
      </c>
      <c r="M27" s="475"/>
      <c r="N27" s="474"/>
      <c r="O27" s="475"/>
      <c r="P27" s="478"/>
      <c r="Q27" s="475"/>
      <c r="R27" s="102">
        <f aca="true" t="shared" si="19" ref="R27:R32">IF(COUNT(H27:P27)=0,"",COUNTIF(H27:P27,"&gt;=0"))</f>
        <v>3</v>
      </c>
      <c r="S27" s="103">
        <f aca="true" t="shared" si="20" ref="S27:S32">IF(COUNT(H27:P27)=0,"",(IF(LEFT(H27,1)="-",1,0)+IF(LEFT(J27,1)="-",1,0)+IF(LEFT(L27,1)="-",1,0)+IF(LEFT(N27,1)="-",1,0)+IF(LEFT(P27,1)="-",1,0)))</f>
        <v>0</v>
      </c>
      <c r="T27" s="104"/>
      <c r="U27" s="105"/>
      <c r="W27" s="106">
        <f aca="true" t="shared" si="21" ref="W27:X32">+AA27+AC27+AE27+AG27+AI27</f>
        <v>35</v>
      </c>
      <c r="X27" s="107">
        <f t="shared" si="21"/>
        <v>26</v>
      </c>
      <c r="Y27" s="108">
        <f aca="true" t="shared" si="22" ref="Y27:Y32">+W27-X27</f>
        <v>9</v>
      </c>
      <c r="AA27" s="109">
        <f>IF(H27="",0,IF(LEFT(H27,1)="-",ABS(H27),(IF(H27&gt;9,H27+2,11))))</f>
        <v>13</v>
      </c>
      <c r="AB27" s="110">
        <f aca="true" t="shared" si="23" ref="AB27:AB32">IF(H27="",0,IF(LEFT(H27,1)="-",(IF(ABS(H27)&gt;9,(ABS(H27)+2),11)),H27))</f>
        <v>11</v>
      </c>
      <c r="AC27" s="109">
        <f>IF(J27="",0,IF(LEFT(J27,1)="-",ABS(J27),(IF(J27&gt;9,J27+2,11))))</f>
        <v>11</v>
      </c>
      <c r="AD27" s="110">
        <f aca="true" t="shared" si="24" ref="AD27:AD32">IF(J27="",0,IF(LEFT(J27,1)="-",(IF(ABS(J27)&gt;9,(ABS(J27)+2),11)),J27))</f>
        <v>9</v>
      </c>
      <c r="AE27" s="109">
        <f>IF(L27="",0,IF(LEFT(L27,1)="-",ABS(L27),(IF(L27&gt;9,L27+2,11))))</f>
        <v>11</v>
      </c>
      <c r="AF27" s="110">
        <f aca="true" t="shared" si="25" ref="AF27:AF32">IF(L27="",0,IF(LEFT(L27,1)="-",(IF(ABS(L27)&gt;9,(ABS(L27)+2),11)),L27))</f>
        <v>6</v>
      </c>
      <c r="AG27" s="109">
        <f>IF(N27="",0,IF(LEFT(N27,1)="-",ABS(N27),(IF(N27&gt;9,N27+2,11))))</f>
        <v>0</v>
      </c>
      <c r="AH27" s="110">
        <f aca="true" t="shared" si="26" ref="AH27:AH32">IF(N27="",0,IF(LEFT(N27,1)="-",(IF(ABS(N27)&gt;9,(ABS(N27)+2),11)),N27))</f>
        <v>0</v>
      </c>
      <c r="AI27" s="109">
        <f aca="true" t="shared" si="27" ref="AI27:AI32">IF(P27="",0,IF(LEFT(P27,1)="-",ABS(P27),(IF(P27&gt;9,P27+2,11))))</f>
        <v>0</v>
      </c>
      <c r="AJ27" s="110">
        <f aca="true" t="shared" si="28" ref="AJ27:AJ32">IF(P27="",0,IF(LEFT(P27,1)="-",(IF(ABS(P27)&gt;9,(ABS(P27)+2),11)),P27))</f>
        <v>0</v>
      </c>
      <c r="AL27" s="434">
        <f>IF(OR(ISBLANK(AL21),ISBLANK(AL23)),0,1)</f>
        <v>0</v>
      </c>
      <c r="AM27" s="436">
        <f aca="true" t="shared" si="29" ref="AM27:AM32">IF(AO27=3,1,0)</f>
        <v>0</v>
      </c>
      <c r="AN27" s="211">
        <f aca="true" t="shared" si="30" ref="AN27:AN32">IF(AP27=3,1,0)</f>
        <v>0</v>
      </c>
      <c r="AO27" s="436">
        <f aca="true" t="shared" si="31" ref="AO27:AO32">IF($AL27=1,$AL27*R27,0)</f>
        <v>0</v>
      </c>
      <c r="AP27" s="211">
        <f aca="true" t="shared" si="32" ref="AP27:AP32">IF($AL27=1,$AL27*S27,0)</f>
        <v>0</v>
      </c>
      <c r="AQ27" s="436">
        <f aca="true" t="shared" si="33" ref="AQ27:AQ32">$AL27*W27</f>
        <v>0</v>
      </c>
      <c r="AR27" s="211">
        <f aca="true" t="shared" si="34" ref="AR27:AR32">$AL27*X27</f>
        <v>0</v>
      </c>
    </row>
    <row r="28" spans="1:44" ht="15.75" outlineLevel="1">
      <c r="A28" s="77"/>
      <c r="B28" s="361" t="s">
        <v>76</v>
      </c>
      <c r="C28" s="181"/>
      <c r="D28" s="99" t="str">
        <f>IF(D22&gt;"",D22,"")</f>
        <v>Benjamin Brinaru/Erik Holmberg</v>
      </c>
      <c r="E28" s="111" t="str">
        <f>IF(D24&gt;"",D24,"")</f>
        <v>Seppo Miranda Laiho/Karliino Härmä</v>
      </c>
      <c r="F28" s="112"/>
      <c r="G28" s="101"/>
      <c r="H28" s="467">
        <v>4</v>
      </c>
      <c r="I28" s="468"/>
      <c r="J28" s="467">
        <v>5</v>
      </c>
      <c r="K28" s="468"/>
      <c r="L28" s="467">
        <v>5</v>
      </c>
      <c r="M28" s="468"/>
      <c r="N28" s="467"/>
      <c r="O28" s="468"/>
      <c r="P28" s="467"/>
      <c r="Q28" s="468"/>
      <c r="R28" s="102">
        <f t="shared" si="19"/>
        <v>3</v>
      </c>
      <c r="S28" s="103">
        <f t="shared" si="20"/>
        <v>0</v>
      </c>
      <c r="T28" s="113"/>
      <c r="U28" s="114"/>
      <c r="W28" s="106">
        <f t="shared" si="21"/>
        <v>33</v>
      </c>
      <c r="X28" s="107">
        <f t="shared" si="21"/>
        <v>14</v>
      </c>
      <c r="Y28" s="108">
        <f t="shared" si="22"/>
        <v>19</v>
      </c>
      <c r="AA28" s="115">
        <f>IF(H28="",0,IF(LEFT(H28,1)="-",ABS(H28),(IF(H28&gt;9,H28+2,11))))</f>
        <v>11</v>
      </c>
      <c r="AB28" s="116">
        <f t="shared" si="23"/>
        <v>4</v>
      </c>
      <c r="AC28" s="115">
        <f>IF(J28="",0,IF(LEFT(J28,1)="-",ABS(J28),(IF(J28&gt;9,J28+2,11))))</f>
        <v>11</v>
      </c>
      <c r="AD28" s="116">
        <f t="shared" si="24"/>
        <v>5</v>
      </c>
      <c r="AE28" s="115">
        <f>IF(L28="",0,IF(LEFT(L28,1)="-",ABS(L28),(IF(L28&gt;9,L28+2,11))))</f>
        <v>11</v>
      </c>
      <c r="AF28" s="116">
        <f t="shared" si="25"/>
        <v>5</v>
      </c>
      <c r="AG28" s="115">
        <f>IF(N28="",0,IF(LEFT(N28,1)="-",ABS(N28),(IF(N28&gt;9,N28+2,11))))</f>
        <v>0</v>
      </c>
      <c r="AH28" s="116">
        <f t="shared" si="26"/>
        <v>0</v>
      </c>
      <c r="AI28" s="115">
        <f t="shared" si="27"/>
        <v>0</v>
      </c>
      <c r="AJ28" s="116">
        <f t="shared" si="28"/>
        <v>0</v>
      </c>
      <c r="AL28" s="217">
        <f>IF(OR(ISBLANK(AL22),ISBLANK(AL24)),0,1)</f>
        <v>0</v>
      </c>
      <c r="AM28" s="437">
        <f t="shared" si="29"/>
        <v>0</v>
      </c>
      <c r="AN28" s="225">
        <f t="shared" si="30"/>
        <v>0</v>
      </c>
      <c r="AO28" s="437">
        <f t="shared" si="31"/>
        <v>0</v>
      </c>
      <c r="AP28" s="225">
        <f t="shared" si="32"/>
        <v>0</v>
      </c>
      <c r="AQ28" s="437">
        <f t="shared" si="33"/>
        <v>0</v>
      </c>
      <c r="AR28" s="225">
        <f t="shared" si="34"/>
        <v>0</v>
      </c>
    </row>
    <row r="29" spans="1:44" ht="16.5" outlineLevel="1" thickBot="1">
      <c r="A29" s="77"/>
      <c r="B29" s="361" t="s">
        <v>77</v>
      </c>
      <c r="C29" s="181"/>
      <c r="D29" s="117" t="str">
        <f>IF(D21&gt;"",D21,"")</f>
        <v>Miro Seitz/Veeti Valasti</v>
      </c>
      <c r="E29" s="118" t="str">
        <f>IF(D24&gt;"",D24,"")</f>
        <v>Seppo Miranda Laiho/Karliino Härmä</v>
      </c>
      <c r="F29" s="94"/>
      <c r="G29" s="95"/>
      <c r="H29" s="472">
        <v>4</v>
      </c>
      <c r="I29" s="473"/>
      <c r="J29" s="472">
        <v>0</v>
      </c>
      <c r="K29" s="473"/>
      <c r="L29" s="472">
        <v>0</v>
      </c>
      <c r="M29" s="473"/>
      <c r="N29" s="472"/>
      <c r="O29" s="473"/>
      <c r="P29" s="472"/>
      <c r="Q29" s="473"/>
      <c r="R29" s="102">
        <f t="shared" si="19"/>
        <v>3</v>
      </c>
      <c r="S29" s="103">
        <f t="shared" si="20"/>
        <v>0</v>
      </c>
      <c r="T29" s="113"/>
      <c r="U29" s="114"/>
      <c r="W29" s="106">
        <f t="shared" si="21"/>
        <v>33</v>
      </c>
      <c r="X29" s="107">
        <f t="shared" si="21"/>
        <v>4</v>
      </c>
      <c r="Y29" s="108">
        <f t="shared" si="22"/>
        <v>29</v>
      </c>
      <c r="AA29" s="115">
        <f aca="true" t="shared" si="35" ref="AA29:AG32">IF(H29="",0,IF(LEFT(H29,1)="-",ABS(H29),(IF(H29&gt;9,H29+2,11))))</f>
        <v>11</v>
      </c>
      <c r="AB29" s="116">
        <f t="shared" si="23"/>
        <v>4</v>
      </c>
      <c r="AC29" s="115">
        <f t="shared" si="35"/>
        <v>11</v>
      </c>
      <c r="AD29" s="116">
        <f t="shared" si="24"/>
        <v>0</v>
      </c>
      <c r="AE29" s="115">
        <f t="shared" si="35"/>
        <v>11</v>
      </c>
      <c r="AF29" s="116">
        <f t="shared" si="25"/>
        <v>0</v>
      </c>
      <c r="AG29" s="115">
        <f t="shared" si="35"/>
        <v>0</v>
      </c>
      <c r="AH29" s="116">
        <f t="shared" si="26"/>
        <v>0</v>
      </c>
      <c r="AI29" s="115">
        <f t="shared" si="27"/>
        <v>0</v>
      </c>
      <c r="AJ29" s="116">
        <f t="shared" si="28"/>
        <v>0</v>
      </c>
      <c r="AL29" s="217">
        <f>IF(OR(ISBLANK(AL21),ISBLANK(AL24)),0,1)</f>
        <v>0</v>
      </c>
      <c r="AM29" s="437">
        <f t="shared" si="29"/>
        <v>0</v>
      </c>
      <c r="AN29" s="225">
        <f t="shared" si="30"/>
        <v>0</v>
      </c>
      <c r="AO29" s="437">
        <f t="shared" si="31"/>
        <v>0</v>
      </c>
      <c r="AP29" s="225">
        <f t="shared" si="32"/>
        <v>0</v>
      </c>
      <c r="AQ29" s="437">
        <f t="shared" si="33"/>
        <v>0</v>
      </c>
      <c r="AR29" s="225">
        <f t="shared" si="34"/>
        <v>0</v>
      </c>
    </row>
    <row r="30" spans="1:44" ht="15.75" outlineLevel="1">
      <c r="A30" s="76"/>
      <c r="B30" s="361" t="s">
        <v>78</v>
      </c>
      <c r="C30" s="181"/>
      <c r="D30" s="99" t="str">
        <f>IF(D22&gt;"",D22,"")</f>
        <v>Benjamin Brinaru/Erik Holmberg</v>
      </c>
      <c r="E30" s="111" t="str">
        <f>IF(D23&gt;"",D23,"")</f>
        <v>Juhani Miranda Laiho/Arvo Valkama</v>
      </c>
      <c r="F30" s="86"/>
      <c r="G30" s="101"/>
      <c r="H30" s="474">
        <v>10</v>
      </c>
      <c r="I30" s="475"/>
      <c r="J30" s="474">
        <v>9</v>
      </c>
      <c r="K30" s="475"/>
      <c r="L30" s="474">
        <v>8</v>
      </c>
      <c r="M30" s="475"/>
      <c r="N30" s="474"/>
      <c r="O30" s="475"/>
      <c r="P30" s="474"/>
      <c r="Q30" s="475"/>
      <c r="R30" s="102">
        <f t="shared" si="19"/>
        <v>3</v>
      </c>
      <c r="S30" s="103">
        <f t="shared" si="20"/>
        <v>0</v>
      </c>
      <c r="T30" s="113"/>
      <c r="U30" s="114"/>
      <c r="W30" s="106">
        <f t="shared" si="21"/>
        <v>34</v>
      </c>
      <c r="X30" s="107">
        <f t="shared" si="21"/>
        <v>27</v>
      </c>
      <c r="Y30" s="108">
        <f t="shared" si="22"/>
        <v>7</v>
      </c>
      <c r="AA30" s="115">
        <f t="shared" si="35"/>
        <v>12</v>
      </c>
      <c r="AB30" s="116">
        <f t="shared" si="23"/>
        <v>10</v>
      </c>
      <c r="AC30" s="115">
        <f t="shared" si="35"/>
        <v>11</v>
      </c>
      <c r="AD30" s="116">
        <f t="shared" si="24"/>
        <v>9</v>
      </c>
      <c r="AE30" s="115">
        <f t="shared" si="35"/>
        <v>11</v>
      </c>
      <c r="AF30" s="116">
        <f t="shared" si="25"/>
        <v>8</v>
      </c>
      <c r="AG30" s="115">
        <f t="shared" si="35"/>
        <v>0</v>
      </c>
      <c r="AH30" s="116">
        <f t="shared" si="26"/>
        <v>0</v>
      </c>
      <c r="AI30" s="115">
        <f t="shared" si="27"/>
        <v>0</v>
      </c>
      <c r="AJ30" s="116">
        <f t="shared" si="28"/>
        <v>0</v>
      </c>
      <c r="AL30" s="217">
        <f>IF(OR(ISBLANK(AL22),ISBLANK(AL23)),0,1)</f>
        <v>0</v>
      </c>
      <c r="AM30" s="437">
        <f t="shared" si="29"/>
        <v>0</v>
      </c>
      <c r="AN30" s="225">
        <f t="shared" si="30"/>
        <v>0</v>
      </c>
      <c r="AO30" s="437">
        <f t="shared" si="31"/>
        <v>0</v>
      </c>
      <c r="AP30" s="225">
        <f t="shared" si="32"/>
        <v>0</v>
      </c>
      <c r="AQ30" s="437">
        <f t="shared" si="33"/>
        <v>0</v>
      </c>
      <c r="AR30" s="225">
        <f t="shared" si="34"/>
        <v>0</v>
      </c>
    </row>
    <row r="31" spans="1:44" ht="15.75" outlineLevel="1">
      <c r="A31" s="76"/>
      <c r="B31" s="361" t="s">
        <v>79</v>
      </c>
      <c r="C31" s="181"/>
      <c r="D31" s="99" t="str">
        <f>IF(D21&gt;"",D21,"")</f>
        <v>Miro Seitz/Veeti Valasti</v>
      </c>
      <c r="E31" s="111" t="str">
        <f>IF(D22&gt;"",D22,"")</f>
        <v>Benjamin Brinaru/Erik Holmberg</v>
      </c>
      <c r="F31" s="112"/>
      <c r="G31" s="101"/>
      <c r="H31" s="467">
        <v>-9</v>
      </c>
      <c r="I31" s="468"/>
      <c r="J31" s="467">
        <v>8</v>
      </c>
      <c r="K31" s="468"/>
      <c r="L31" s="469">
        <v>-8</v>
      </c>
      <c r="M31" s="468"/>
      <c r="N31" s="467">
        <v>2</v>
      </c>
      <c r="O31" s="468"/>
      <c r="P31" s="467">
        <v>2</v>
      </c>
      <c r="Q31" s="468"/>
      <c r="R31" s="102">
        <f t="shared" si="19"/>
        <v>3</v>
      </c>
      <c r="S31" s="103">
        <f t="shared" si="20"/>
        <v>2</v>
      </c>
      <c r="T31" s="113"/>
      <c r="U31" s="114"/>
      <c r="W31" s="106">
        <f t="shared" si="21"/>
        <v>50</v>
      </c>
      <c r="X31" s="107">
        <f t="shared" si="21"/>
        <v>34</v>
      </c>
      <c r="Y31" s="108">
        <f t="shared" si="22"/>
        <v>16</v>
      </c>
      <c r="AA31" s="115">
        <f t="shared" si="35"/>
        <v>9</v>
      </c>
      <c r="AB31" s="116">
        <f t="shared" si="23"/>
        <v>11</v>
      </c>
      <c r="AC31" s="115">
        <f t="shared" si="35"/>
        <v>11</v>
      </c>
      <c r="AD31" s="116">
        <f t="shared" si="24"/>
        <v>8</v>
      </c>
      <c r="AE31" s="115">
        <f t="shared" si="35"/>
        <v>8</v>
      </c>
      <c r="AF31" s="116">
        <f t="shared" si="25"/>
        <v>11</v>
      </c>
      <c r="AG31" s="115">
        <f t="shared" si="35"/>
        <v>11</v>
      </c>
      <c r="AH31" s="116">
        <f t="shared" si="26"/>
        <v>2</v>
      </c>
      <c r="AI31" s="115">
        <f t="shared" si="27"/>
        <v>11</v>
      </c>
      <c r="AJ31" s="116">
        <f t="shared" si="28"/>
        <v>2</v>
      </c>
      <c r="AL31" s="217">
        <f>IF(OR(ISBLANK(AL21),ISBLANK(AL22)),0,1)</f>
        <v>0</v>
      </c>
      <c r="AM31" s="437">
        <f t="shared" si="29"/>
        <v>0</v>
      </c>
      <c r="AN31" s="225">
        <f t="shared" si="30"/>
        <v>0</v>
      </c>
      <c r="AO31" s="437">
        <f t="shared" si="31"/>
        <v>0</v>
      </c>
      <c r="AP31" s="225">
        <f t="shared" si="32"/>
        <v>0</v>
      </c>
      <c r="AQ31" s="437">
        <f t="shared" si="33"/>
        <v>0</v>
      </c>
      <c r="AR31" s="225">
        <f t="shared" si="34"/>
        <v>0</v>
      </c>
    </row>
    <row r="32" spans="1:44" ht="16.5" outlineLevel="1" thickBot="1">
      <c r="A32" s="77"/>
      <c r="B32" s="362" t="s">
        <v>80</v>
      </c>
      <c r="C32" s="182"/>
      <c r="D32" s="119" t="str">
        <f>IF(D23&gt;"",D23,"")</f>
        <v>Juhani Miranda Laiho/Arvo Valkama</v>
      </c>
      <c r="E32" s="120" t="str">
        <f>IF(D24&gt;"",D24,"")</f>
        <v>Seppo Miranda Laiho/Karliino Härmä</v>
      </c>
      <c r="F32" s="121"/>
      <c r="G32" s="122"/>
      <c r="H32" s="470">
        <v>8</v>
      </c>
      <c r="I32" s="471"/>
      <c r="J32" s="470">
        <v>9</v>
      </c>
      <c r="K32" s="471"/>
      <c r="L32" s="470">
        <v>7</v>
      </c>
      <c r="M32" s="471"/>
      <c r="N32" s="470"/>
      <c r="O32" s="471"/>
      <c r="P32" s="470"/>
      <c r="Q32" s="471"/>
      <c r="R32" s="123">
        <f t="shared" si="19"/>
        <v>3</v>
      </c>
      <c r="S32" s="124">
        <f t="shared" si="20"/>
        <v>0</v>
      </c>
      <c r="T32" s="125"/>
      <c r="U32" s="126"/>
      <c r="W32" s="106">
        <f t="shared" si="21"/>
        <v>33</v>
      </c>
      <c r="X32" s="107">
        <f t="shared" si="21"/>
        <v>24</v>
      </c>
      <c r="Y32" s="108">
        <f t="shared" si="22"/>
        <v>9</v>
      </c>
      <c r="AA32" s="127">
        <f t="shared" si="35"/>
        <v>11</v>
      </c>
      <c r="AB32" s="128">
        <f t="shared" si="23"/>
        <v>8</v>
      </c>
      <c r="AC32" s="127">
        <f t="shared" si="35"/>
        <v>11</v>
      </c>
      <c r="AD32" s="128">
        <f t="shared" si="24"/>
        <v>9</v>
      </c>
      <c r="AE32" s="127">
        <f t="shared" si="35"/>
        <v>11</v>
      </c>
      <c r="AF32" s="128">
        <f t="shared" si="25"/>
        <v>7</v>
      </c>
      <c r="AG32" s="127">
        <f t="shared" si="35"/>
        <v>0</v>
      </c>
      <c r="AH32" s="128">
        <f t="shared" si="26"/>
        <v>0</v>
      </c>
      <c r="AI32" s="127">
        <f t="shared" si="27"/>
        <v>0</v>
      </c>
      <c r="AJ32" s="128">
        <f t="shared" si="28"/>
        <v>0</v>
      </c>
      <c r="AL32" s="435">
        <f>IF(OR(ISBLANK(AL23),ISBLANK(AL24)),0,1)</f>
        <v>0</v>
      </c>
      <c r="AM32" s="438">
        <f t="shared" si="29"/>
        <v>0</v>
      </c>
      <c r="AN32" s="277">
        <f t="shared" si="30"/>
        <v>0</v>
      </c>
      <c r="AO32" s="438">
        <f t="shared" si="31"/>
        <v>0</v>
      </c>
      <c r="AP32" s="277">
        <f t="shared" si="32"/>
        <v>0</v>
      </c>
      <c r="AQ32" s="438">
        <f t="shared" si="33"/>
        <v>0</v>
      </c>
      <c r="AR32" s="277">
        <f t="shared" si="34"/>
        <v>0</v>
      </c>
    </row>
    <row r="33" ht="15.75" thickTop="1">
      <c r="A33" s="77"/>
    </row>
    <row r="34" ht="15">
      <c r="A34" s="77"/>
    </row>
  </sheetData>
  <sheetProtection/>
  <mergeCells count="108">
    <mergeCell ref="AM3:AN3"/>
    <mergeCell ref="AM19:AN19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T4:U4"/>
    <mergeCell ref="T5:U5"/>
    <mergeCell ref="T6:U6"/>
    <mergeCell ref="T7:U7"/>
    <mergeCell ref="T8:U8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L18:O18"/>
    <mergeCell ref="P18:R18"/>
    <mergeCell ref="S18:U18"/>
    <mergeCell ref="F19:H19"/>
    <mergeCell ref="I19:K19"/>
    <mergeCell ref="L19:O19"/>
    <mergeCell ref="S19:U19"/>
    <mergeCell ref="F20:G20"/>
    <mergeCell ref="H20:I20"/>
    <mergeCell ref="J20:K20"/>
    <mergeCell ref="L20:M20"/>
    <mergeCell ref="N20:O20"/>
    <mergeCell ref="T20:U20"/>
    <mergeCell ref="T21:U21"/>
    <mergeCell ref="T22:U22"/>
    <mergeCell ref="T23:U23"/>
    <mergeCell ref="T24:U24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P28:Q28"/>
    <mergeCell ref="H29:I29"/>
    <mergeCell ref="J29:K29"/>
    <mergeCell ref="L29:M29"/>
    <mergeCell ref="N29:O29"/>
    <mergeCell ref="P29:Q29"/>
    <mergeCell ref="H30:I30"/>
    <mergeCell ref="J30:K30"/>
    <mergeCell ref="L30:M30"/>
    <mergeCell ref="N30:O30"/>
    <mergeCell ref="P30:Q30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&amp;CMejlans Bollförening r.f.</oddHeader>
    <oddFooter>&amp;Cwww.mbf.fi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28.8515625" style="0" bestFit="1" customWidth="1"/>
    <col min="4" max="4" width="15.7109375" style="0" bestFit="1" customWidth="1"/>
    <col min="5" max="5" width="28.8515625" style="0" bestFit="1" customWidth="1"/>
    <col min="6" max="7" width="28.00390625" style="0" bestFit="1" customWidth="1"/>
  </cols>
  <sheetData>
    <row r="1" ht="15.75" thickBot="1"/>
    <row r="2" spans="6:7" ht="15">
      <c r="F2" s="175" t="s">
        <v>128</v>
      </c>
      <c r="G2" s="201" t="s">
        <v>131</v>
      </c>
    </row>
    <row r="3" spans="6:7" ht="15">
      <c r="F3" s="176" t="s">
        <v>129</v>
      </c>
      <c r="G3" s="202" t="s">
        <v>140</v>
      </c>
    </row>
    <row r="4" spans="1:7" ht="15.75" thickBot="1">
      <c r="A4" s="372"/>
      <c r="B4" s="373" t="s">
        <v>242</v>
      </c>
      <c r="C4" s="373" t="s">
        <v>243</v>
      </c>
      <c r="D4" s="374" t="s">
        <v>244</v>
      </c>
      <c r="F4" s="177" t="s">
        <v>130</v>
      </c>
      <c r="G4" s="203" t="s">
        <v>171</v>
      </c>
    </row>
    <row r="5" spans="1:5" ht="15">
      <c r="A5" s="375" t="s">
        <v>9</v>
      </c>
      <c r="B5" s="382">
        <v>3794</v>
      </c>
      <c r="C5" s="382" t="s">
        <v>58</v>
      </c>
      <c r="D5" s="383" t="s">
        <v>28</v>
      </c>
      <c r="E5" s="199" t="s">
        <v>58</v>
      </c>
    </row>
    <row r="6" spans="1:6" ht="15">
      <c r="A6" s="375" t="s">
        <v>10</v>
      </c>
      <c r="B6" s="371" t="s">
        <v>355</v>
      </c>
      <c r="C6" s="371" t="s">
        <v>56</v>
      </c>
      <c r="D6" s="376" t="s">
        <v>3</v>
      </c>
      <c r="E6" s="387" t="s">
        <v>578</v>
      </c>
      <c r="F6" s="199" t="s">
        <v>58</v>
      </c>
    </row>
    <row r="7" spans="1:7" ht="15">
      <c r="A7" s="377" t="s">
        <v>11</v>
      </c>
      <c r="B7" s="370" t="s">
        <v>354</v>
      </c>
      <c r="C7" s="370" t="s">
        <v>50</v>
      </c>
      <c r="D7" s="378" t="s">
        <v>24</v>
      </c>
      <c r="E7" s="199" t="s">
        <v>62</v>
      </c>
      <c r="F7" s="395" t="s">
        <v>580</v>
      </c>
      <c r="G7" s="131"/>
    </row>
    <row r="8" spans="1:7" ht="15">
      <c r="A8" s="377" t="s">
        <v>12</v>
      </c>
      <c r="B8" s="392">
        <v>2992</v>
      </c>
      <c r="C8" s="392" t="s">
        <v>62</v>
      </c>
      <c r="D8" s="393" t="s">
        <v>63</v>
      </c>
      <c r="E8" s="387" t="s">
        <v>577</v>
      </c>
      <c r="G8" s="394" t="s">
        <v>58</v>
      </c>
    </row>
    <row r="9" spans="1:7" ht="15">
      <c r="A9" s="375" t="s">
        <v>19</v>
      </c>
      <c r="B9" s="382">
        <v>3210</v>
      </c>
      <c r="C9" s="382" t="s">
        <v>61</v>
      </c>
      <c r="D9" s="383" t="s">
        <v>3</v>
      </c>
      <c r="E9" s="199" t="s">
        <v>55</v>
      </c>
      <c r="G9" s="395" t="s">
        <v>590</v>
      </c>
    </row>
    <row r="10" spans="1:6" ht="15">
      <c r="A10" s="375" t="s">
        <v>239</v>
      </c>
      <c r="B10" s="371" t="s">
        <v>353</v>
      </c>
      <c r="C10" s="371" t="s">
        <v>55</v>
      </c>
      <c r="D10" s="376" t="s">
        <v>28</v>
      </c>
      <c r="E10" s="387" t="s">
        <v>412</v>
      </c>
      <c r="F10" s="394" t="s">
        <v>59</v>
      </c>
    </row>
    <row r="11" spans="1:6" ht="15">
      <c r="A11" s="377" t="s">
        <v>240</v>
      </c>
      <c r="B11" s="370" t="s">
        <v>352</v>
      </c>
      <c r="C11" s="370" t="s">
        <v>51</v>
      </c>
      <c r="D11" s="378" t="s">
        <v>52</v>
      </c>
      <c r="E11" s="199" t="s">
        <v>59</v>
      </c>
      <c r="F11" s="387" t="s">
        <v>582</v>
      </c>
    </row>
    <row r="12" spans="1:5" ht="15">
      <c r="A12" s="379" t="s">
        <v>241</v>
      </c>
      <c r="B12" s="389">
        <v>3310</v>
      </c>
      <c r="C12" s="389" t="s">
        <v>59</v>
      </c>
      <c r="D12" s="390" t="s">
        <v>60</v>
      </c>
      <c r="E12" s="387" t="s">
        <v>574</v>
      </c>
    </row>
    <row r="13" spans="1:5" ht="15">
      <c r="A13" s="178"/>
      <c r="B13" s="47"/>
      <c r="C13" s="47"/>
      <c r="D13" s="47"/>
      <c r="E13" s="4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&amp;CMejlans Bollförening r.f.</oddHeader>
    <oddFooter>&amp;Cwww.mbf.fi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2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7.28125" style="0" bestFit="1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396" t="s">
        <v>388</v>
      </c>
    </row>
    <row r="2" spans="2:21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88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2:46" ht="16.5" thickBot="1">
      <c r="B3" s="7"/>
      <c r="C3" s="180"/>
      <c r="D3" s="8" t="s">
        <v>3</v>
      </c>
      <c r="E3" s="9" t="s">
        <v>4</v>
      </c>
      <c r="F3" s="500">
        <v>15</v>
      </c>
      <c r="G3" s="501"/>
      <c r="H3" s="502"/>
      <c r="I3" s="503" t="s">
        <v>5</v>
      </c>
      <c r="J3" s="504"/>
      <c r="K3" s="504"/>
      <c r="L3" s="505">
        <v>41342</v>
      </c>
      <c r="M3" s="505"/>
      <c r="N3" s="505"/>
      <c r="O3" s="506"/>
      <c r="P3" s="10" t="s">
        <v>6</v>
      </c>
      <c r="Q3" s="194"/>
      <c r="R3" s="194"/>
      <c r="S3" s="507">
        <v>0.6875</v>
      </c>
      <c r="T3" s="508"/>
      <c r="U3" s="509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2:46" ht="16.5" thickTop="1">
      <c r="B4" s="12"/>
      <c r="C4" s="184" t="s">
        <v>145</v>
      </c>
      <c r="D4" s="13" t="s">
        <v>7</v>
      </c>
      <c r="E4" s="14" t="s">
        <v>8</v>
      </c>
      <c r="F4" s="488" t="s">
        <v>9</v>
      </c>
      <c r="G4" s="489"/>
      <c r="H4" s="488" t="s">
        <v>10</v>
      </c>
      <c r="I4" s="489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  <c r="W4" s="78" t="s">
        <v>64</v>
      </c>
      <c r="X4" s="79"/>
      <c r="Y4" s="80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2:46" ht="15">
      <c r="B5" s="19" t="s">
        <v>9</v>
      </c>
      <c r="C5" s="185">
        <v>2758</v>
      </c>
      <c r="D5" s="20" t="s">
        <v>84</v>
      </c>
      <c r="E5" s="21" t="s">
        <v>27</v>
      </c>
      <c r="F5" s="22"/>
      <c r="G5" s="23"/>
      <c r="H5" s="24">
        <f>+R15</f>
        <v>3</v>
      </c>
      <c r="I5" s="25">
        <f>+S15</f>
        <v>0</v>
      </c>
      <c r="J5" s="24">
        <f>R11</f>
        <v>3</v>
      </c>
      <c r="K5" s="25">
        <f>S11</f>
        <v>0</v>
      </c>
      <c r="L5" s="24">
        <f>R13</f>
      </c>
      <c r="M5" s="25">
        <f>S13</f>
      </c>
      <c r="N5" s="24"/>
      <c r="O5" s="25"/>
      <c r="P5" s="26">
        <f>IF(SUM(F5:O5)=0,"",COUNTIF(G5:G8,"3"))</f>
        <v>2</v>
      </c>
      <c r="Q5" s="27">
        <f>IF(SUM(G5:P5)=0,"",COUNTIF(F5:F8,"3"))</f>
        <v>0</v>
      </c>
      <c r="R5" s="28">
        <f>IF(SUM(F5:O5)=0,"",SUM(G5:G8))</f>
        <v>6</v>
      </c>
      <c r="S5" s="29">
        <f>IF(SUM(F5:O5)=0,"",SUM(F5:F8))</f>
        <v>0</v>
      </c>
      <c r="T5" s="555">
        <v>1</v>
      </c>
      <c r="U5" s="556"/>
      <c r="W5" s="81">
        <f>+W11+W13+W15</f>
        <v>67</v>
      </c>
      <c r="X5" s="82">
        <f>+X11+X13+X15</f>
        <v>43</v>
      </c>
      <c r="Y5" s="83">
        <f>+W5-X5</f>
        <v>24</v>
      </c>
      <c r="AL5" s="431"/>
      <c r="AM5" s="47">
        <f aca="true" t="shared" si="0" ref="AM5:AR5">AM11+AM13+AM15</f>
        <v>0</v>
      </c>
      <c r="AN5" s="47">
        <f t="shared" si="0"/>
        <v>0</v>
      </c>
      <c r="AO5" s="420">
        <f t="shared" si="0"/>
        <v>0</v>
      </c>
      <c r="AP5" s="422">
        <f t="shared" si="0"/>
        <v>0</v>
      </c>
      <c r="AQ5" s="421">
        <f t="shared" si="0"/>
        <v>0</v>
      </c>
      <c r="AR5" s="422">
        <f t="shared" si="0"/>
        <v>0</v>
      </c>
      <c r="AS5" s="423" t="e">
        <f>AO5/AP5</f>
        <v>#DIV/0!</v>
      </c>
      <c r="AT5" s="424" t="e">
        <f>AQ5/AR5</f>
        <v>#DIV/0!</v>
      </c>
    </row>
    <row r="6" spans="2:46" ht="15">
      <c r="B6" s="30" t="s">
        <v>10</v>
      </c>
      <c r="C6" s="185">
        <v>2650</v>
      </c>
      <c r="D6" s="20" t="s">
        <v>86</v>
      </c>
      <c r="E6" s="31" t="s">
        <v>32</v>
      </c>
      <c r="F6" s="32">
        <f>+S15</f>
        <v>0</v>
      </c>
      <c r="G6" s="33">
        <f>+R15</f>
        <v>3</v>
      </c>
      <c r="H6" s="34"/>
      <c r="I6" s="35"/>
      <c r="J6" s="32">
        <f>R14</f>
        <v>3</v>
      </c>
      <c r="K6" s="33">
        <f>S14</f>
        <v>0</v>
      </c>
      <c r="L6" s="32">
        <f>R12</f>
      </c>
      <c r="M6" s="33">
        <f>S12</f>
      </c>
      <c r="N6" s="32"/>
      <c r="O6" s="33"/>
      <c r="P6" s="26">
        <f>IF(SUM(F6:O6)=0,"",COUNTIF(I5:I8,"3"))</f>
        <v>1</v>
      </c>
      <c r="Q6" s="27">
        <f>IF(SUM(G6:P6)=0,"",COUNTIF(H5:H8,"3"))</f>
        <v>1</v>
      </c>
      <c r="R6" s="28">
        <f>IF(SUM(F6:O6)=0,"",SUM(I5:I8))</f>
        <v>3</v>
      </c>
      <c r="S6" s="29">
        <f>IF(SUM(F6:O6)=0,"",SUM(H5:H8))</f>
        <v>3</v>
      </c>
      <c r="T6" s="555">
        <v>2</v>
      </c>
      <c r="U6" s="556"/>
      <c r="W6" s="81">
        <f>+W12+W14+X15</f>
        <v>58</v>
      </c>
      <c r="X6" s="82">
        <f>+X12+X14+W15</f>
        <v>55</v>
      </c>
      <c r="Y6" s="83">
        <f>+W6-X6</f>
        <v>3</v>
      </c>
      <c r="AL6" s="432"/>
      <c r="AM6" s="47">
        <f>AM12+AM14+AN15</f>
        <v>0</v>
      </c>
      <c r="AN6" s="47">
        <f>AN12+AN14+AM15</f>
        <v>0</v>
      </c>
      <c r="AO6" s="420">
        <f>AO12+AO14+AP15</f>
        <v>0</v>
      </c>
      <c r="AP6" s="422">
        <f>AP12+AP14+AO15</f>
        <v>0</v>
      </c>
      <c r="AQ6" s="421">
        <f>AQ12+AQ14+AR15</f>
        <v>0</v>
      </c>
      <c r="AR6" s="422">
        <f>AR12+AR14+AQ15</f>
        <v>0</v>
      </c>
      <c r="AS6" s="423" t="e">
        <f>AO6/AP6</f>
        <v>#DIV/0!</v>
      </c>
      <c r="AT6" s="424" t="e">
        <f>AQ6/AR6</f>
        <v>#DIV/0!</v>
      </c>
    </row>
    <row r="7" spans="2:46" ht="15">
      <c r="B7" s="30" t="s">
        <v>11</v>
      </c>
      <c r="C7" s="185">
        <v>2289</v>
      </c>
      <c r="D7" s="20" t="s">
        <v>87</v>
      </c>
      <c r="E7" s="31" t="s">
        <v>20</v>
      </c>
      <c r="F7" s="32">
        <f>+S11</f>
        <v>0</v>
      </c>
      <c r="G7" s="33">
        <f>+R11</f>
        <v>3</v>
      </c>
      <c r="H7" s="32">
        <f>S14</f>
        <v>0</v>
      </c>
      <c r="I7" s="33">
        <f>R14</f>
        <v>3</v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  <v>0</v>
      </c>
      <c r="Q7" s="27">
        <f>IF(SUM(G7:P7)=0,"",COUNTIF(J5:J8,"3"))</f>
        <v>2</v>
      </c>
      <c r="R7" s="28">
        <f>IF(SUM(F7:O7)=0,"",SUM(K5:K8))</f>
        <v>0</v>
      </c>
      <c r="S7" s="29">
        <f>IF(SUM(F7:O7)=0,"",SUM(J5:J8))</f>
        <v>6</v>
      </c>
      <c r="T7" s="555">
        <v>3</v>
      </c>
      <c r="U7" s="556"/>
      <c r="W7" s="81">
        <f>+X11+X14+W16</f>
        <v>39</v>
      </c>
      <c r="X7" s="82">
        <f>+W11+W14+X16</f>
        <v>66</v>
      </c>
      <c r="Y7" s="83">
        <f>+W7-X7</f>
        <v>-27</v>
      </c>
      <c r="AL7" s="432"/>
      <c r="AM7" s="47">
        <f>AN11+AN14+AM16</f>
        <v>0</v>
      </c>
      <c r="AN7" s="47">
        <f>AM11+AM14+AN16</f>
        <v>0</v>
      </c>
      <c r="AO7" s="420">
        <f>AP11+AP14+AO16</f>
        <v>0</v>
      </c>
      <c r="AP7" s="422">
        <f>AO11+AO14+AP16</f>
        <v>0</v>
      </c>
      <c r="AQ7" s="421">
        <f>AR11+AR14+AQ16</f>
        <v>0</v>
      </c>
      <c r="AR7" s="422">
        <f>AQ11+AQ14+AR16</f>
        <v>0</v>
      </c>
      <c r="AS7" s="423" t="e">
        <f>AO7/AP7</f>
        <v>#DIV/0!</v>
      </c>
      <c r="AT7" s="424" t="e">
        <f>AQ7/AR7</f>
        <v>#DIV/0!</v>
      </c>
    </row>
    <row r="8" spans="2:46" ht="15.75" thickBot="1">
      <c r="B8" s="36" t="s">
        <v>12</v>
      </c>
      <c r="C8" s="186"/>
      <c r="D8" s="37"/>
      <c r="E8" s="38"/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557"/>
      <c r="U8" s="558"/>
      <c r="W8" s="81">
        <f>+X12+X13+X16</f>
        <v>0</v>
      </c>
      <c r="X8" s="82">
        <f>+W12+W13+W16</f>
        <v>0</v>
      </c>
      <c r="Y8" s="83">
        <f>+W8-X8</f>
        <v>0</v>
      </c>
      <c r="AL8" s="433"/>
      <c r="AM8" s="425">
        <f>AN12+AN13+AN16</f>
        <v>0</v>
      </c>
      <c r="AN8" s="425">
        <f>AM12+AM13+AM16</f>
        <v>0</v>
      </c>
      <c r="AO8" s="426">
        <f>AP12+AP13+AP16</f>
        <v>0</v>
      </c>
      <c r="AP8" s="428">
        <f>AO12+AO13+AO16</f>
        <v>0</v>
      </c>
      <c r="AQ8" s="427">
        <f>AR12+AR13+AR16</f>
        <v>0</v>
      </c>
      <c r="AR8" s="428">
        <f>AQ12+AQ13+AQ16</f>
        <v>0</v>
      </c>
      <c r="AS8" s="429" t="e">
        <f>AO8/AP8</f>
        <v>#DIV/0!</v>
      </c>
      <c r="AT8" s="430" t="e">
        <f>AQ8/AR8</f>
        <v>#DIV/0!</v>
      </c>
    </row>
    <row r="9" spans="2:26" ht="16.5" outlineLevel="1" thickTop="1">
      <c r="B9" s="84"/>
      <c r="C9" s="132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2:25" ht="16.5" outlineLevel="1" thickBot="1">
      <c r="B10" s="92"/>
      <c r="C10" s="359"/>
      <c r="D10" s="93" t="s">
        <v>68</v>
      </c>
      <c r="E10" s="94"/>
      <c r="F10" s="94"/>
      <c r="G10" s="95"/>
      <c r="H10" s="483" t="s">
        <v>69</v>
      </c>
      <c r="I10" s="484"/>
      <c r="J10" s="485" t="s">
        <v>70</v>
      </c>
      <c r="K10" s="484"/>
      <c r="L10" s="485" t="s">
        <v>71</v>
      </c>
      <c r="M10" s="484"/>
      <c r="N10" s="485" t="s">
        <v>72</v>
      </c>
      <c r="O10" s="484"/>
      <c r="P10" s="485" t="s">
        <v>73</v>
      </c>
      <c r="Q10" s="484"/>
      <c r="R10" s="486" t="s">
        <v>74</v>
      </c>
      <c r="S10" s="487"/>
      <c r="U10" s="96"/>
      <c r="W10" s="97" t="s">
        <v>64</v>
      </c>
      <c r="X10" s="98"/>
      <c r="Y10" s="80" t="s">
        <v>65</v>
      </c>
    </row>
    <row r="11" spans="2:44" ht="15.75" outlineLevel="1">
      <c r="B11" s="360" t="s">
        <v>75</v>
      </c>
      <c r="C11" s="181"/>
      <c r="D11" s="99" t="str">
        <f>IF(D5&gt;"",D5,"")</f>
        <v>Topi Ruotsalainen/Samu Leskinen</v>
      </c>
      <c r="E11" s="100" t="str">
        <f>IF(D7&gt;"",D7,"")</f>
        <v>Peter Siket-Szasz/Rasmus Hellström</v>
      </c>
      <c r="F11" s="86"/>
      <c r="G11" s="101"/>
      <c r="H11" s="476">
        <v>9</v>
      </c>
      <c r="I11" s="477"/>
      <c r="J11" s="474">
        <v>5</v>
      </c>
      <c r="K11" s="475"/>
      <c r="L11" s="474">
        <v>4</v>
      </c>
      <c r="M11" s="475"/>
      <c r="N11" s="474"/>
      <c r="O11" s="475"/>
      <c r="P11" s="478"/>
      <c r="Q11" s="475"/>
      <c r="R11" s="102">
        <f aca="true" t="shared" si="1" ref="R11:R16">IF(COUNT(H11:P11)=0,"",COUNTIF(H11:P11,"&gt;=0"))</f>
        <v>3</v>
      </c>
      <c r="S11" s="103">
        <f aca="true" t="shared" si="2" ref="S11:S16">IF(COUNT(H11:P11)=0,"",(IF(LEFT(H11,1)="-",1,0)+IF(LEFT(J11,1)="-",1,0)+IF(LEFT(L11,1)="-",1,0)+IF(LEFT(N11,1)="-",1,0)+IF(LEFT(P11,1)="-",1,0)))</f>
        <v>0</v>
      </c>
      <c r="T11" s="104"/>
      <c r="U11" s="105"/>
      <c r="W11" s="106">
        <f aca="true" t="shared" si="3" ref="W11:X16">+AA11+AC11+AE11+AG11+AI11</f>
        <v>33</v>
      </c>
      <c r="X11" s="107">
        <f t="shared" si="3"/>
        <v>18</v>
      </c>
      <c r="Y11" s="108">
        <f aca="true" t="shared" si="4" ref="Y11:Y16">+W11-X11</f>
        <v>15</v>
      </c>
      <c r="AA11" s="109">
        <f>IF(H11="",0,IF(LEFT(H11,1)="-",ABS(H11),(IF(H11&gt;9,H11+2,11))))</f>
        <v>11</v>
      </c>
      <c r="AB11" s="110">
        <f aca="true" t="shared" si="5" ref="AB11:AB16">IF(H11="",0,IF(LEFT(H11,1)="-",(IF(ABS(H11)&gt;9,(ABS(H11)+2),11)),H11))</f>
        <v>9</v>
      </c>
      <c r="AC11" s="109">
        <f>IF(J11="",0,IF(LEFT(J11,1)="-",ABS(J11),(IF(J11&gt;9,J11+2,11))))</f>
        <v>11</v>
      </c>
      <c r="AD11" s="110">
        <f aca="true" t="shared" si="6" ref="AD11:AD16">IF(J11="",0,IF(LEFT(J11,1)="-",(IF(ABS(J11)&gt;9,(ABS(J11)+2),11)),J11))</f>
        <v>5</v>
      </c>
      <c r="AE11" s="109">
        <f>IF(L11="",0,IF(LEFT(L11,1)="-",ABS(L11),(IF(L11&gt;9,L11+2,11))))</f>
        <v>11</v>
      </c>
      <c r="AF11" s="110">
        <f aca="true" t="shared" si="7" ref="AF11:AF16">IF(L11="",0,IF(LEFT(L11,1)="-",(IF(ABS(L11)&gt;9,(ABS(L11)+2),11)),L11))</f>
        <v>4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434">
        <f>IF(OR(ISBLANK(AL5),ISBLANK(AL7)),0,1)</f>
        <v>0</v>
      </c>
      <c r="AM11" s="436">
        <f aca="true" t="shared" si="11" ref="AM11:AM16">IF(AO11=3,1,0)</f>
        <v>0</v>
      </c>
      <c r="AN11" s="211">
        <f aca="true" t="shared" si="12" ref="AN11:AN16">IF(AP11=3,1,0)</f>
        <v>0</v>
      </c>
      <c r="AO11" s="436">
        <f aca="true" t="shared" si="13" ref="AO11:AO16">IF($AL11=1,$AL11*R11,0)</f>
        <v>0</v>
      </c>
      <c r="AP11" s="211">
        <f aca="true" t="shared" si="14" ref="AP11:AP16">IF($AL11=1,$AL11*S11,0)</f>
        <v>0</v>
      </c>
      <c r="AQ11" s="436">
        <f aca="true" t="shared" si="15" ref="AQ11:AQ16">$AL11*W11</f>
        <v>0</v>
      </c>
      <c r="AR11" s="211">
        <f aca="true" t="shared" si="16" ref="AR11:AR16">$AL11*X11</f>
        <v>0</v>
      </c>
    </row>
    <row r="12" spans="2:44" ht="15.75" outlineLevel="1">
      <c r="B12" s="361" t="s">
        <v>76</v>
      </c>
      <c r="C12" s="181"/>
      <c r="D12" s="99" t="str">
        <f>IF(D6&gt;"",D6,"")</f>
        <v>Severi Salminen/Akseli Pitkänen</v>
      </c>
      <c r="E12" s="111">
        <f>IF(D8&gt;"",D8,"")</f>
      </c>
      <c r="F12" s="112"/>
      <c r="G12" s="101"/>
      <c r="H12" s="467"/>
      <c r="I12" s="468"/>
      <c r="J12" s="467"/>
      <c r="K12" s="468"/>
      <c r="L12" s="467"/>
      <c r="M12" s="468"/>
      <c r="N12" s="467"/>
      <c r="O12" s="468"/>
      <c r="P12" s="467"/>
      <c r="Q12" s="468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17">
        <f>IF(OR(ISBLANK(AL6),ISBLANK(AL8)),0,1)</f>
        <v>0</v>
      </c>
      <c r="AM12" s="437">
        <f t="shared" si="11"/>
        <v>0</v>
      </c>
      <c r="AN12" s="225">
        <f t="shared" si="12"/>
        <v>0</v>
      </c>
      <c r="AO12" s="437">
        <f t="shared" si="13"/>
        <v>0</v>
      </c>
      <c r="AP12" s="225">
        <f t="shared" si="14"/>
        <v>0</v>
      </c>
      <c r="AQ12" s="437">
        <f t="shared" si="15"/>
        <v>0</v>
      </c>
      <c r="AR12" s="225">
        <f t="shared" si="16"/>
        <v>0</v>
      </c>
    </row>
    <row r="13" spans="2:44" ht="16.5" outlineLevel="1" thickBot="1">
      <c r="B13" s="361" t="s">
        <v>77</v>
      </c>
      <c r="C13" s="181"/>
      <c r="D13" s="117" t="str">
        <f>IF(D5&gt;"",D5,"")</f>
        <v>Topi Ruotsalainen/Samu Leskinen</v>
      </c>
      <c r="E13" s="118">
        <f>IF(D8&gt;"",D8,"")</f>
      </c>
      <c r="F13" s="94"/>
      <c r="G13" s="95"/>
      <c r="H13" s="472"/>
      <c r="I13" s="473"/>
      <c r="J13" s="472"/>
      <c r="K13" s="473"/>
      <c r="L13" s="472"/>
      <c r="M13" s="473"/>
      <c r="N13" s="472"/>
      <c r="O13" s="473"/>
      <c r="P13" s="472"/>
      <c r="Q13" s="473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17">
        <f>IF(OR(ISBLANK(AL5),ISBLANK(AL8)),0,1)</f>
        <v>0</v>
      </c>
      <c r="AM13" s="437">
        <f t="shared" si="11"/>
        <v>0</v>
      </c>
      <c r="AN13" s="225">
        <f t="shared" si="12"/>
        <v>0</v>
      </c>
      <c r="AO13" s="437">
        <f t="shared" si="13"/>
        <v>0</v>
      </c>
      <c r="AP13" s="225">
        <f t="shared" si="14"/>
        <v>0</v>
      </c>
      <c r="AQ13" s="437">
        <f t="shared" si="15"/>
        <v>0</v>
      </c>
      <c r="AR13" s="225">
        <f t="shared" si="16"/>
        <v>0</v>
      </c>
    </row>
    <row r="14" spans="2:44" ht="15.75" outlineLevel="1">
      <c r="B14" s="361" t="s">
        <v>78</v>
      </c>
      <c r="C14" s="181"/>
      <c r="D14" s="99" t="str">
        <f>IF(D6&gt;"",D6,"")</f>
        <v>Severi Salminen/Akseli Pitkänen</v>
      </c>
      <c r="E14" s="111" t="str">
        <f>IF(D7&gt;"",D7,"")</f>
        <v>Peter Siket-Szasz/Rasmus Hellström</v>
      </c>
      <c r="F14" s="86"/>
      <c r="G14" s="101"/>
      <c r="H14" s="474">
        <v>5</v>
      </c>
      <c r="I14" s="475"/>
      <c r="J14" s="474">
        <v>7</v>
      </c>
      <c r="K14" s="475"/>
      <c r="L14" s="474">
        <v>9</v>
      </c>
      <c r="M14" s="475"/>
      <c r="N14" s="474"/>
      <c r="O14" s="475"/>
      <c r="P14" s="474"/>
      <c r="Q14" s="475"/>
      <c r="R14" s="102">
        <f t="shared" si="1"/>
        <v>3</v>
      </c>
      <c r="S14" s="103">
        <f t="shared" si="2"/>
        <v>0</v>
      </c>
      <c r="T14" s="113"/>
      <c r="U14" s="114"/>
      <c r="W14" s="106">
        <f t="shared" si="3"/>
        <v>33</v>
      </c>
      <c r="X14" s="107">
        <f t="shared" si="3"/>
        <v>21</v>
      </c>
      <c r="Y14" s="108">
        <f t="shared" si="4"/>
        <v>12</v>
      </c>
      <c r="AA14" s="115">
        <f t="shared" si="17"/>
        <v>11</v>
      </c>
      <c r="AB14" s="116">
        <f t="shared" si="5"/>
        <v>5</v>
      </c>
      <c r="AC14" s="115">
        <f t="shared" si="17"/>
        <v>11</v>
      </c>
      <c r="AD14" s="116">
        <f t="shared" si="6"/>
        <v>7</v>
      </c>
      <c r="AE14" s="115">
        <f t="shared" si="17"/>
        <v>11</v>
      </c>
      <c r="AF14" s="116">
        <f t="shared" si="7"/>
        <v>9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17">
        <f>IF(OR(ISBLANK(AL6),ISBLANK(AL7)),0,1)</f>
        <v>0</v>
      </c>
      <c r="AM14" s="437">
        <f t="shared" si="11"/>
        <v>0</v>
      </c>
      <c r="AN14" s="225">
        <f t="shared" si="12"/>
        <v>0</v>
      </c>
      <c r="AO14" s="437">
        <f t="shared" si="13"/>
        <v>0</v>
      </c>
      <c r="AP14" s="225">
        <f t="shared" si="14"/>
        <v>0</v>
      </c>
      <c r="AQ14" s="437">
        <f t="shared" si="15"/>
        <v>0</v>
      </c>
      <c r="AR14" s="225">
        <f t="shared" si="16"/>
        <v>0</v>
      </c>
    </row>
    <row r="15" spans="2:44" ht="15.75" outlineLevel="1">
      <c r="B15" s="361" t="s">
        <v>79</v>
      </c>
      <c r="C15" s="181"/>
      <c r="D15" s="99" t="str">
        <f>IF(D5&gt;"",D5,"")</f>
        <v>Topi Ruotsalainen/Samu Leskinen</v>
      </c>
      <c r="E15" s="111" t="str">
        <f>IF(D6&gt;"",D6,"")</f>
        <v>Severi Salminen/Akseli Pitkänen</v>
      </c>
      <c r="F15" s="112"/>
      <c r="G15" s="101"/>
      <c r="H15" s="467">
        <v>6</v>
      </c>
      <c r="I15" s="468"/>
      <c r="J15" s="467">
        <v>10</v>
      </c>
      <c r="K15" s="468"/>
      <c r="L15" s="469">
        <v>9</v>
      </c>
      <c r="M15" s="468"/>
      <c r="N15" s="467"/>
      <c r="O15" s="468"/>
      <c r="P15" s="467"/>
      <c r="Q15" s="468"/>
      <c r="R15" s="102">
        <f t="shared" si="1"/>
        <v>3</v>
      </c>
      <c r="S15" s="103">
        <f t="shared" si="2"/>
        <v>0</v>
      </c>
      <c r="T15" s="113"/>
      <c r="U15" s="114"/>
      <c r="W15" s="106">
        <f t="shared" si="3"/>
        <v>34</v>
      </c>
      <c r="X15" s="107">
        <f t="shared" si="3"/>
        <v>25</v>
      </c>
      <c r="Y15" s="108">
        <f t="shared" si="4"/>
        <v>9</v>
      </c>
      <c r="AA15" s="115">
        <f t="shared" si="17"/>
        <v>11</v>
      </c>
      <c r="AB15" s="116">
        <f t="shared" si="5"/>
        <v>6</v>
      </c>
      <c r="AC15" s="115">
        <f t="shared" si="17"/>
        <v>12</v>
      </c>
      <c r="AD15" s="116">
        <f t="shared" si="6"/>
        <v>10</v>
      </c>
      <c r="AE15" s="115">
        <f t="shared" si="17"/>
        <v>11</v>
      </c>
      <c r="AF15" s="116">
        <f t="shared" si="7"/>
        <v>9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17">
        <f>IF(OR(ISBLANK(AL5),ISBLANK(AL6)),0,1)</f>
        <v>0</v>
      </c>
      <c r="AM15" s="437">
        <f t="shared" si="11"/>
        <v>0</v>
      </c>
      <c r="AN15" s="225">
        <f t="shared" si="12"/>
        <v>0</v>
      </c>
      <c r="AO15" s="437">
        <f t="shared" si="13"/>
        <v>0</v>
      </c>
      <c r="AP15" s="225">
        <f t="shared" si="14"/>
        <v>0</v>
      </c>
      <c r="AQ15" s="437">
        <f t="shared" si="15"/>
        <v>0</v>
      </c>
      <c r="AR15" s="225">
        <f t="shared" si="16"/>
        <v>0</v>
      </c>
    </row>
    <row r="16" spans="2:44" ht="16.5" outlineLevel="1" thickBot="1">
      <c r="B16" s="362" t="s">
        <v>80</v>
      </c>
      <c r="C16" s="182"/>
      <c r="D16" s="119" t="str">
        <f>IF(D7&gt;"",D7,"")</f>
        <v>Peter Siket-Szasz/Rasmus Hellström</v>
      </c>
      <c r="E16" s="120">
        <f>IF(D8&gt;"",D8,"")</f>
      </c>
      <c r="F16" s="121"/>
      <c r="G16" s="122"/>
      <c r="H16" s="470"/>
      <c r="I16" s="471"/>
      <c r="J16" s="470"/>
      <c r="K16" s="471"/>
      <c r="L16" s="470"/>
      <c r="M16" s="471"/>
      <c r="N16" s="470"/>
      <c r="O16" s="471"/>
      <c r="P16" s="470"/>
      <c r="Q16" s="471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435">
        <f>IF(OR(ISBLANK(AL7),ISBLANK(AL8)),0,1)</f>
        <v>0</v>
      </c>
      <c r="AM16" s="438">
        <f t="shared" si="11"/>
        <v>0</v>
      </c>
      <c r="AN16" s="277">
        <f t="shared" si="12"/>
        <v>0</v>
      </c>
      <c r="AO16" s="438">
        <f t="shared" si="13"/>
        <v>0</v>
      </c>
      <c r="AP16" s="277">
        <f t="shared" si="14"/>
        <v>0</v>
      </c>
      <c r="AQ16" s="438">
        <f t="shared" si="15"/>
        <v>0</v>
      </c>
      <c r="AR16" s="277">
        <f t="shared" si="16"/>
        <v>0</v>
      </c>
    </row>
    <row r="17" ht="16.5" thickBot="1" thickTop="1"/>
    <row r="18" spans="2:21" ht="16.5" thickTop="1">
      <c r="B18" s="1"/>
      <c r="C18" s="179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492" t="s">
        <v>88</v>
      </c>
      <c r="M18" s="493"/>
      <c r="N18" s="493"/>
      <c r="O18" s="494"/>
      <c r="P18" s="495" t="s">
        <v>2</v>
      </c>
      <c r="Q18" s="496"/>
      <c r="R18" s="496"/>
      <c r="S18" s="497">
        <v>2</v>
      </c>
      <c r="T18" s="498"/>
      <c r="U18" s="499"/>
    </row>
    <row r="19" spans="2:46" ht="16.5" thickBot="1">
      <c r="B19" s="7"/>
      <c r="C19" s="180"/>
      <c r="D19" s="8" t="s">
        <v>3</v>
      </c>
      <c r="E19" s="9" t="s">
        <v>4</v>
      </c>
      <c r="F19" s="500">
        <v>16</v>
      </c>
      <c r="G19" s="501"/>
      <c r="H19" s="502"/>
      <c r="I19" s="503" t="s">
        <v>5</v>
      </c>
      <c r="J19" s="504"/>
      <c r="K19" s="504"/>
      <c r="L19" s="505">
        <v>41342</v>
      </c>
      <c r="M19" s="505"/>
      <c r="N19" s="505"/>
      <c r="O19" s="506"/>
      <c r="P19" s="10" t="s">
        <v>6</v>
      </c>
      <c r="Q19" s="194"/>
      <c r="R19" s="194"/>
      <c r="S19" s="507">
        <v>0.6458333333333334</v>
      </c>
      <c r="T19" s="508"/>
      <c r="U19" s="509"/>
      <c r="AM19" s="510" t="s">
        <v>389</v>
      </c>
      <c r="AN19" s="511"/>
      <c r="AO19" s="396"/>
      <c r="AP19" s="396"/>
      <c r="AQ19" s="396"/>
      <c r="AR19" s="396"/>
      <c r="AS19" s="413" t="s">
        <v>390</v>
      </c>
      <c r="AT19" s="413" t="s">
        <v>391</v>
      </c>
    </row>
    <row r="20" spans="2:46" ht="16.5" thickTop="1">
      <c r="B20" s="12"/>
      <c r="C20" s="184" t="s">
        <v>145</v>
      </c>
      <c r="D20" s="13" t="s">
        <v>7</v>
      </c>
      <c r="E20" s="14" t="s">
        <v>8</v>
      </c>
      <c r="F20" s="488" t="s">
        <v>9</v>
      </c>
      <c r="G20" s="489"/>
      <c r="H20" s="488" t="s">
        <v>10</v>
      </c>
      <c r="I20" s="489"/>
      <c r="J20" s="488" t="s">
        <v>11</v>
      </c>
      <c r="K20" s="489"/>
      <c r="L20" s="488" t="s">
        <v>12</v>
      </c>
      <c r="M20" s="489"/>
      <c r="N20" s="488"/>
      <c r="O20" s="489"/>
      <c r="P20" s="15" t="s">
        <v>13</v>
      </c>
      <c r="Q20" s="16" t="s">
        <v>14</v>
      </c>
      <c r="R20" s="17" t="s">
        <v>15</v>
      </c>
      <c r="S20" s="18"/>
      <c r="T20" s="490" t="s">
        <v>16</v>
      </c>
      <c r="U20" s="491"/>
      <c r="W20" s="78" t="s">
        <v>64</v>
      </c>
      <c r="X20" s="79"/>
      <c r="Y20" s="80" t="s">
        <v>65</v>
      </c>
      <c r="AL20" s="414" t="s">
        <v>392</v>
      </c>
      <c r="AM20" s="415" t="s">
        <v>393</v>
      </c>
      <c r="AN20" s="415" t="s">
        <v>394</v>
      </c>
      <c r="AO20" s="416" t="s">
        <v>395</v>
      </c>
      <c r="AP20" s="418" t="s">
        <v>396</v>
      </c>
      <c r="AQ20" s="417" t="s">
        <v>397</v>
      </c>
      <c r="AR20" s="418" t="s">
        <v>398</v>
      </c>
      <c r="AS20" s="414" t="s">
        <v>399</v>
      </c>
      <c r="AT20" s="419" t="s">
        <v>400</v>
      </c>
    </row>
    <row r="21" spans="2:46" ht="15">
      <c r="B21" s="19" t="s">
        <v>9</v>
      </c>
      <c r="C21" s="185">
        <v>2926</v>
      </c>
      <c r="D21" s="20" t="s">
        <v>92</v>
      </c>
      <c r="E21" s="21" t="s">
        <v>25</v>
      </c>
      <c r="F21" s="22"/>
      <c r="G21" s="23"/>
      <c r="H21" s="24">
        <f>+R31</f>
      </c>
      <c r="I21" s="25">
        <f>+S31</f>
      </c>
      <c r="J21" s="24">
        <f>R27</f>
        <v>3</v>
      </c>
      <c r="K21" s="25">
        <f>S27</f>
        <v>0</v>
      </c>
      <c r="L21" s="24">
        <f>R29</f>
        <v>3</v>
      </c>
      <c r="M21" s="25">
        <f>S29</f>
        <v>0</v>
      </c>
      <c r="N21" s="24"/>
      <c r="O21" s="25"/>
      <c r="P21" s="26">
        <f>IF(SUM(F21:O21)=0,"",COUNTIF(G21:G24,"3"))</f>
        <v>2</v>
      </c>
      <c r="Q21" s="27">
        <f>IF(SUM(G21:P21)=0,"",COUNTIF(F21:F24,"3"))</f>
        <v>0</v>
      </c>
      <c r="R21" s="28">
        <f>IF(SUM(F21:O21)=0,"",SUM(G21:G24))</f>
        <v>6</v>
      </c>
      <c r="S21" s="29">
        <f>IF(SUM(F21:O21)=0,"",SUM(F21:F24))</f>
        <v>0</v>
      </c>
      <c r="T21" s="555">
        <v>1</v>
      </c>
      <c r="U21" s="556"/>
      <c r="W21" s="81">
        <f>+W27+W29+W31</f>
        <v>66</v>
      </c>
      <c r="X21" s="82">
        <f>+X27+X29+X31</f>
        <v>35</v>
      </c>
      <c r="Y21" s="83">
        <f>+W21-X21</f>
        <v>31</v>
      </c>
      <c r="AL21" s="431"/>
      <c r="AM21" s="47">
        <f aca="true" t="shared" si="18" ref="AM21:AR21">AM27+AM29+AM31</f>
        <v>0</v>
      </c>
      <c r="AN21" s="47">
        <f t="shared" si="18"/>
        <v>0</v>
      </c>
      <c r="AO21" s="420">
        <f t="shared" si="18"/>
        <v>0</v>
      </c>
      <c r="AP21" s="422">
        <f t="shared" si="18"/>
        <v>0</v>
      </c>
      <c r="AQ21" s="421">
        <f t="shared" si="18"/>
        <v>0</v>
      </c>
      <c r="AR21" s="422">
        <f t="shared" si="18"/>
        <v>0</v>
      </c>
      <c r="AS21" s="423" t="e">
        <f>AO21/AP21</f>
        <v>#DIV/0!</v>
      </c>
      <c r="AT21" s="424" t="e">
        <f>AQ21/AR21</f>
        <v>#DIV/0!</v>
      </c>
    </row>
    <row r="22" spans="2:46" ht="15">
      <c r="B22" s="30" t="s">
        <v>10</v>
      </c>
      <c r="C22" s="185">
        <v>2599</v>
      </c>
      <c r="D22" s="20" t="s">
        <v>85</v>
      </c>
      <c r="E22" s="31" t="s">
        <v>3</v>
      </c>
      <c r="F22" s="32">
        <f>+S31</f>
      </c>
      <c r="G22" s="33">
        <f>+R31</f>
      </c>
      <c r="H22" s="34"/>
      <c r="I22" s="35"/>
      <c r="J22" s="32">
        <f>R30</f>
      </c>
      <c r="K22" s="33">
        <f>S30</f>
      </c>
      <c r="L22" s="32">
        <f>R28</f>
      </c>
      <c r="M22" s="33">
        <f>S28</f>
      </c>
      <c r="N22" s="32"/>
      <c r="O22" s="33"/>
      <c r="P22" s="26">
        <f>IF(SUM(F22:O22)=0,"",COUNTIF(I21:I24,"3"))</f>
      </c>
      <c r="Q22" s="27">
        <f>IF(SUM(G22:P22)=0,"",COUNTIF(H21:H24,"3"))</f>
      </c>
      <c r="R22" s="28">
        <f>IF(SUM(F22:O22)=0,"",SUM(I21:I24))</f>
      </c>
      <c r="S22" s="29">
        <f>IF(SUM(F22:O22)=0,"",SUM(H21:H24))</f>
      </c>
      <c r="T22" s="555"/>
      <c r="U22" s="556"/>
      <c r="W22" s="81">
        <f>+W28+W30+X31</f>
        <v>0</v>
      </c>
      <c r="X22" s="82">
        <f>+X28+X30+W31</f>
        <v>0</v>
      </c>
      <c r="Y22" s="83">
        <f>+W22-X22</f>
        <v>0</v>
      </c>
      <c r="AL22" s="432"/>
      <c r="AM22" s="47">
        <f>AM28+AM30+AN31</f>
        <v>0</v>
      </c>
      <c r="AN22" s="47">
        <f>AN28+AN30+AM31</f>
        <v>0</v>
      </c>
      <c r="AO22" s="420">
        <f>AO28+AO30+AP31</f>
        <v>0</v>
      </c>
      <c r="AP22" s="422">
        <f>AP28+AP30+AO31</f>
        <v>0</v>
      </c>
      <c r="AQ22" s="421">
        <f>AQ28+AQ30+AR31</f>
        <v>0</v>
      </c>
      <c r="AR22" s="422">
        <f>AR28+AR30+AQ31</f>
        <v>0</v>
      </c>
      <c r="AS22" s="423" t="e">
        <f>AO22/AP22</f>
        <v>#DIV/0!</v>
      </c>
      <c r="AT22" s="424" t="e">
        <f>AQ22/AR22</f>
        <v>#DIV/0!</v>
      </c>
    </row>
    <row r="23" spans="2:46" ht="15">
      <c r="B23" s="30" t="s">
        <v>11</v>
      </c>
      <c r="C23" s="185">
        <v>2376</v>
      </c>
      <c r="D23" s="20" t="s">
        <v>82</v>
      </c>
      <c r="E23" s="31" t="s">
        <v>27</v>
      </c>
      <c r="F23" s="32">
        <f>+S27</f>
        <v>0</v>
      </c>
      <c r="G23" s="33">
        <f>+R27</f>
        <v>3</v>
      </c>
      <c r="H23" s="32">
        <f>S30</f>
      </c>
      <c r="I23" s="33">
        <f>R30</f>
      </c>
      <c r="J23" s="34"/>
      <c r="K23" s="35"/>
      <c r="L23" s="32">
        <f>R32</f>
        <v>3</v>
      </c>
      <c r="M23" s="33">
        <f>S32</f>
        <v>2</v>
      </c>
      <c r="N23" s="32"/>
      <c r="O23" s="33"/>
      <c r="P23" s="26">
        <f>IF(SUM(F23:O23)=0,"",COUNTIF(K21:K24,"3"))</f>
        <v>1</v>
      </c>
      <c r="Q23" s="27">
        <f>IF(SUM(G23:P23)=0,"",COUNTIF(J21:J24,"3"))</f>
        <v>1</v>
      </c>
      <c r="R23" s="28">
        <f>IF(SUM(F23:O23)=0,"",SUM(K21:K24))</f>
        <v>3</v>
      </c>
      <c r="S23" s="29">
        <f>IF(SUM(F23:O23)=0,"",SUM(J21:J24))</f>
        <v>5</v>
      </c>
      <c r="T23" s="555">
        <v>2</v>
      </c>
      <c r="U23" s="556"/>
      <c r="W23" s="81">
        <f>+X27+X30+W32</f>
        <v>69</v>
      </c>
      <c r="X23" s="82">
        <f>+W27+W30+X32</f>
        <v>72</v>
      </c>
      <c r="Y23" s="83">
        <f>+W23-X23</f>
        <v>-3</v>
      </c>
      <c r="AL23" s="432"/>
      <c r="AM23" s="47">
        <f>AN27+AN30+AM32</f>
        <v>0</v>
      </c>
      <c r="AN23" s="47">
        <f>AM27+AM30+AN32</f>
        <v>0</v>
      </c>
      <c r="AO23" s="420">
        <f>AP27+AP30+AO32</f>
        <v>0</v>
      </c>
      <c r="AP23" s="422">
        <f>AO27+AO30+AP32</f>
        <v>0</v>
      </c>
      <c r="AQ23" s="421">
        <f>AR27+AR30+AQ32</f>
        <v>0</v>
      </c>
      <c r="AR23" s="422">
        <f>AQ27+AQ30+AR32</f>
        <v>0</v>
      </c>
      <c r="AS23" s="423" t="e">
        <f>AO23/AP23</f>
        <v>#DIV/0!</v>
      </c>
      <c r="AT23" s="424" t="e">
        <f>AQ23/AR23</f>
        <v>#DIV/0!</v>
      </c>
    </row>
    <row r="24" spans="2:46" ht="15.75" thickBot="1">
      <c r="B24" s="36" t="s">
        <v>12</v>
      </c>
      <c r="C24" s="186">
        <v>2161</v>
      </c>
      <c r="D24" s="37" t="s">
        <v>83</v>
      </c>
      <c r="E24" s="38" t="s">
        <v>25</v>
      </c>
      <c r="F24" s="39">
        <f>S29</f>
        <v>0</v>
      </c>
      <c r="G24" s="40">
        <f>R29</f>
        <v>3</v>
      </c>
      <c r="H24" s="39">
        <f>S28</f>
      </c>
      <c r="I24" s="40">
        <f>R28</f>
      </c>
      <c r="J24" s="39">
        <f>S32</f>
        <v>2</v>
      </c>
      <c r="K24" s="40">
        <f>R32</f>
        <v>3</v>
      </c>
      <c r="L24" s="41"/>
      <c r="M24" s="42"/>
      <c r="N24" s="39"/>
      <c r="O24" s="40"/>
      <c r="P24" s="43">
        <f>IF(SUM(F24:O24)=0,"",COUNTIF(M21:M24,"3"))</f>
        <v>0</v>
      </c>
      <c r="Q24" s="44">
        <f>IF(SUM(G24:P24)=0,"",COUNTIF(L21:L24,"3"))</f>
        <v>2</v>
      </c>
      <c r="R24" s="45">
        <f>IF(SUM(F24:O25)=0,"",SUM(M21:M24))</f>
        <v>2</v>
      </c>
      <c r="S24" s="46">
        <f>IF(SUM(F24:O24)=0,"",SUM(L21:L24))</f>
        <v>6</v>
      </c>
      <c r="T24" s="557">
        <v>3</v>
      </c>
      <c r="U24" s="558"/>
      <c r="W24" s="81">
        <f>+X28+X29+X32</f>
        <v>53</v>
      </c>
      <c r="X24" s="82">
        <f>+W28+W29+W32</f>
        <v>81</v>
      </c>
      <c r="Y24" s="83">
        <f>+W24-X24</f>
        <v>-28</v>
      </c>
      <c r="AL24" s="433"/>
      <c r="AM24" s="425">
        <f>AN28+AN29+AN32</f>
        <v>0</v>
      </c>
      <c r="AN24" s="425">
        <f>AM28+AM29+AM32</f>
        <v>0</v>
      </c>
      <c r="AO24" s="426">
        <f>AP28+AP29+AP32</f>
        <v>0</v>
      </c>
      <c r="AP24" s="428">
        <f>AO28+AO29+AO32</f>
        <v>0</v>
      </c>
      <c r="AQ24" s="427">
        <f>AR28+AR29+AR32</f>
        <v>0</v>
      </c>
      <c r="AR24" s="428">
        <f>AQ28+AQ29+AQ32</f>
        <v>0</v>
      </c>
      <c r="AS24" s="429" t="e">
        <f>AO24/AP24</f>
        <v>#DIV/0!</v>
      </c>
      <c r="AT24" s="430" t="e">
        <f>AQ24/AR24</f>
        <v>#DIV/0!</v>
      </c>
    </row>
    <row r="25" spans="2:26" ht="16.5" outlineLevel="1" thickTop="1">
      <c r="B25" s="84"/>
      <c r="C25" s="132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2:25" ht="16.5" outlineLevel="1" thickBot="1">
      <c r="B26" s="92"/>
      <c r="C26" s="359"/>
      <c r="D26" s="93" t="s">
        <v>68</v>
      </c>
      <c r="E26" s="94"/>
      <c r="F26" s="94"/>
      <c r="G26" s="95"/>
      <c r="H26" s="483" t="s">
        <v>69</v>
      </c>
      <c r="I26" s="484"/>
      <c r="J26" s="485" t="s">
        <v>70</v>
      </c>
      <c r="K26" s="484"/>
      <c r="L26" s="485" t="s">
        <v>71</v>
      </c>
      <c r="M26" s="484"/>
      <c r="N26" s="485" t="s">
        <v>72</v>
      </c>
      <c r="O26" s="484"/>
      <c r="P26" s="485" t="s">
        <v>73</v>
      </c>
      <c r="Q26" s="484"/>
      <c r="R26" s="486" t="s">
        <v>74</v>
      </c>
      <c r="S26" s="487"/>
      <c r="U26" s="96"/>
      <c r="W26" s="97" t="s">
        <v>64</v>
      </c>
      <c r="X26" s="98"/>
      <c r="Y26" s="80" t="s">
        <v>65</v>
      </c>
    </row>
    <row r="27" spans="2:44" ht="15.75" outlineLevel="1">
      <c r="B27" s="360" t="s">
        <v>75</v>
      </c>
      <c r="C27" s="181"/>
      <c r="D27" s="99" t="str">
        <f>IF(D21&gt;"",D21,"")</f>
        <v>Shenran Wang/Jesse Järvinen</v>
      </c>
      <c r="E27" s="100" t="str">
        <f>IF(D23&gt;"",D23,"")</f>
        <v>Lauri Jalkanen/Arttu Vartiainen</v>
      </c>
      <c r="F27" s="86"/>
      <c r="G27" s="101"/>
      <c r="H27" s="476">
        <v>7</v>
      </c>
      <c r="I27" s="477"/>
      <c r="J27" s="474">
        <v>7</v>
      </c>
      <c r="K27" s="475"/>
      <c r="L27" s="474">
        <v>7</v>
      </c>
      <c r="M27" s="475"/>
      <c r="N27" s="474"/>
      <c r="O27" s="475"/>
      <c r="P27" s="478"/>
      <c r="Q27" s="475"/>
      <c r="R27" s="102">
        <f aca="true" t="shared" si="19" ref="R27:R32">IF(COUNT(H27:P27)=0,"",COUNTIF(H27:P27,"&gt;=0"))</f>
        <v>3</v>
      </c>
      <c r="S27" s="103">
        <f aca="true" t="shared" si="20" ref="S27:S32">IF(COUNT(H27:P27)=0,"",(IF(LEFT(H27,1)="-",1,0)+IF(LEFT(J27,1)="-",1,0)+IF(LEFT(L27,1)="-",1,0)+IF(LEFT(N27,1)="-",1,0)+IF(LEFT(P27,1)="-",1,0)))</f>
        <v>0</v>
      </c>
      <c r="T27" s="104"/>
      <c r="U27" s="105"/>
      <c r="W27" s="106">
        <f aca="true" t="shared" si="21" ref="W27:X32">+AA27+AC27+AE27+AG27+AI27</f>
        <v>33</v>
      </c>
      <c r="X27" s="107">
        <f t="shared" si="21"/>
        <v>21</v>
      </c>
      <c r="Y27" s="108">
        <f aca="true" t="shared" si="22" ref="Y27:Y32">+W27-X27</f>
        <v>12</v>
      </c>
      <c r="AA27" s="109">
        <f>IF(H27="",0,IF(LEFT(H27,1)="-",ABS(H27),(IF(H27&gt;9,H27+2,11))))</f>
        <v>11</v>
      </c>
      <c r="AB27" s="110">
        <f aca="true" t="shared" si="23" ref="AB27:AB32">IF(H27="",0,IF(LEFT(H27,1)="-",(IF(ABS(H27)&gt;9,(ABS(H27)+2),11)),H27))</f>
        <v>7</v>
      </c>
      <c r="AC27" s="109">
        <f>IF(J27="",0,IF(LEFT(J27,1)="-",ABS(J27),(IF(J27&gt;9,J27+2,11))))</f>
        <v>11</v>
      </c>
      <c r="AD27" s="110">
        <f aca="true" t="shared" si="24" ref="AD27:AD32">IF(J27="",0,IF(LEFT(J27,1)="-",(IF(ABS(J27)&gt;9,(ABS(J27)+2),11)),J27))</f>
        <v>7</v>
      </c>
      <c r="AE27" s="109">
        <f>IF(L27="",0,IF(LEFT(L27,1)="-",ABS(L27),(IF(L27&gt;9,L27+2,11))))</f>
        <v>11</v>
      </c>
      <c r="AF27" s="110">
        <f aca="true" t="shared" si="25" ref="AF27:AF32">IF(L27="",0,IF(LEFT(L27,1)="-",(IF(ABS(L27)&gt;9,(ABS(L27)+2),11)),L27))</f>
        <v>7</v>
      </c>
      <c r="AG27" s="109">
        <f>IF(N27="",0,IF(LEFT(N27,1)="-",ABS(N27),(IF(N27&gt;9,N27+2,11))))</f>
        <v>0</v>
      </c>
      <c r="AH27" s="110">
        <f aca="true" t="shared" si="26" ref="AH27:AH32">IF(N27="",0,IF(LEFT(N27,1)="-",(IF(ABS(N27)&gt;9,(ABS(N27)+2),11)),N27))</f>
        <v>0</v>
      </c>
      <c r="AI27" s="109">
        <f aca="true" t="shared" si="27" ref="AI27:AI32">IF(P27="",0,IF(LEFT(P27,1)="-",ABS(P27),(IF(P27&gt;9,P27+2,11))))</f>
        <v>0</v>
      </c>
      <c r="AJ27" s="110">
        <f aca="true" t="shared" si="28" ref="AJ27:AJ32">IF(P27="",0,IF(LEFT(P27,1)="-",(IF(ABS(P27)&gt;9,(ABS(P27)+2),11)),P27))</f>
        <v>0</v>
      </c>
      <c r="AL27" s="434">
        <f>IF(OR(ISBLANK(AL21),ISBLANK(AL23)),0,1)</f>
        <v>0</v>
      </c>
      <c r="AM27" s="436">
        <f aca="true" t="shared" si="29" ref="AM27:AM32">IF(AO27=3,1,0)</f>
        <v>0</v>
      </c>
      <c r="AN27" s="211">
        <f aca="true" t="shared" si="30" ref="AN27:AN32">IF(AP27=3,1,0)</f>
        <v>0</v>
      </c>
      <c r="AO27" s="436">
        <f aca="true" t="shared" si="31" ref="AO27:AO32">IF($AL27=1,$AL27*R27,0)</f>
        <v>0</v>
      </c>
      <c r="AP27" s="211">
        <f aca="true" t="shared" si="32" ref="AP27:AP32">IF($AL27=1,$AL27*S27,0)</f>
        <v>0</v>
      </c>
      <c r="AQ27" s="436">
        <f aca="true" t="shared" si="33" ref="AQ27:AQ32">$AL27*W27</f>
        <v>0</v>
      </c>
      <c r="AR27" s="211">
        <f aca="true" t="shared" si="34" ref="AR27:AR32">$AL27*X27</f>
        <v>0</v>
      </c>
    </row>
    <row r="28" spans="2:44" ht="15.75" outlineLevel="1">
      <c r="B28" s="361" t="s">
        <v>76</v>
      </c>
      <c r="C28" s="181"/>
      <c r="D28" s="99" t="str">
        <f>IF(D22&gt;"",D22,"")</f>
        <v>Erik Holmberg/Alex Fooladi</v>
      </c>
      <c r="E28" s="111" t="str">
        <f>IF(D24&gt;"",D24,"")</f>
        <v>Eero Valkama/Juuso Iso-Järvenpää</v>
      </c>
      <c r="F28" s="112"/>
      <c r="G28" s="101"/>
      <c r="H28" s="467"/>
      <c r="I28" s="468"/>
      <c r="J28" s="467"/>
      <c r="K28" s="468"/>
      <c r="L28" s="467"/>
      <c r="M28" s="468"/>
      <c r="N28" s="467"/>
      <c r="O28" s="468"/>
      <c r="P28" s="467"/>
      <c r="Q28" s="468"/>
      <c r="R28" s="102">
        <f t="shared" si="19"/>
      </c>
      <c r="S28" s="103">
        <f t="shared" si="20"/>
      </c>
      <c r="T28" s="113"/>
      <c r="U28" s="114"/>
      <c r="W28" s="106">
        <f t="shared" si="21"/>
        <v>0</v>
      </c>
      <c r="X28" s="107">
        <f t="shared" si="21"/>
        <v>0</v>
      </c>
      <c r="Y28" s="108">
        <f t="shared" si="22"/>
        <v>0</v>
      </c>
      <c r="AA28" s="115">
        <f>IF(H28="",0,IF(LEFT(H28,1)="-",ABS(H28),(IF(H28&gt;9,H28+2,11))))</f>
        <v>0</v>
      </c>
      <c r="AB28" s="116">
        <f t="shared" si="23"/>
        <v>0</v>
      </c>
      <c r="AC28" s="115">
        <f>IF(J28="",0,IF(LEFT(J28,1)="-",ABS(J28),(IF(J28&gt;9,J28+2,11))))</f>
        <v>0</v>
      </c>
      <c r="AD28" s="116">
        <f t="shared" si="24"/>
        <v>0</v>
      </c>
      <c r="AE28" s="115">
        <f>IF(L28="",0,IF(LEFT(L28,1)="-",ABS(L28),(IF(L28&gt;9,L28+2,11))))</f>
        <v>0</v>
      </c>
      <c r="AF28" s="116">
        <f t="shared" si="25"/>
        <v>0</v>
      </c>
      <c r="AG28" s="115">
        <f>IF(N28="",0,IF(LEFT(N28,1)="-",ABS(N28),(IF(N28&gt;9,N28+2,11))))</f>
        <v>0</v>
      </c>
      <c r="AH28" s="116">
        <f t="shared" si="26"/>
        <v>0</v>
      </c>
      <c r="AI28" s="115">
        <f t="shared" si="27"/>
        <v>0</v>
      </c>
      <c r="AJ28" s="116">
        <f t="shared" si="28"/>
        <v>0</v>
      </c>
      <c r="AL28" s="217">
        <f>IF(OR(ISBLANK(AL22),ISBLANK(AL24)),0,1)</f>
        <v>0</v>
      </c>
      <c r="AM28" s="437">
        <f t="shared" si="29"/>
        <v>0</v>
      </c>
      <c r="AN28" s="225">
        <f t="shared" si="30"/>
        <v>0</v>
      </c>
      <c r="AO28" s="437">
        <f t="shared" si="31"/>
        <v>0</v>
      </c>
      <c r="AP28" s="225">
        <f t="shared" si="32"/>
        <v>0</v>
      </c>
      <c r="AQ28" s="437">
        <f t="shared" si="33"/>
        <v>0</v>
      </c>
      <c r="AR28" s="225">
        <f t="shared" si="34"/>
        <v>0</v>
      </c>
    </row>
    <row r="29" spans="2:44" ht="16.5" outlineLevel="1" thickBot="1">
      <c r="B29" s="361" t="s">
        <v>77</v>
      </c>
      <c r="C29" s="181"/>
      <c r="D29" s="117" t="str">
        <f>IF(D21&gt;"",D21,"")</f>
        <v>Shenran Wang/Jesse Järvinen</v>
      </c>
      <c r="E29" s="118" t="str">
        <f>IF(D24&gt;"",D24,"")</f>
        <v>Eero Valkama/Juuso Iso-Järvenpää</v>
      </c>
      <c r="F29" s="94"/>
      <c r="G29" s="95"/>
      <c r="H29" s="472">
        <v>3</v>
      </c>
      <c r="I29" s="473"/>
      <c r="J29" s="472">
        <v>6</v>
      </c>
      <c r="K29" s="473"/>
      <c r="L29" s="472">
        <v>5</v>
      </c>
      <c r="M29" s="473"/>
      <c r="N29" s="472"/>
      <c r="O29" s="473"/>
      <c r="P29" s="472"/>
      <c r="Q29" s="473"/>
      <c r="R29" s="102">
        <f t="shared" si="19"/>
        <v>3</v>
      </c>
      <c r="S29" s="103">
        <f t="shared" si="20"/>
        <v>0</v>
      </c>
      <c r="T29" s="113"/>
      <c r="U29" s="114"/>
      <c r="W29" s="106">
        <f t="shared" si="21"/>
        <v>33</v>
      </c>
      <c r="X29" s="107">
        <f t="shared" si="21"/>
        <v>14</v>
      </c>
      <c r="Y29" s="108">
        <f t="shared" si="22"/>
        <v>19</v>
      </c>
      <c r="AA29" s="115">
        <f aca="true" t="shared" si="35" ref="AA29:AG32">IF(H29="",0,IF(LEFT(H29,1)="-",ABS(H29),(IF(H29&gt;9,H29+2,11))))</f>
        <v>11</v>
      </c>
      <c r="AB29" s="116">
        <f t="shared" si="23"/>
        <v>3</v>
      </c>
      <c r="AC29" s="115">
        <f t="shared" si="35"/>
        <v>11</v>
      </c>
      <c r="AD29" s="116">
        <f t="shared" si="24"/>
        <v>6</v>
      </c>
      <c r="AE29" s="115">
        <f t="shared" si="35"/>
        <v>11</v>
      </c>
      <c r="AF29" s="116">
        <f t="shared" si="25"/>
        <v>5</v>
      </c>
      <c r="AG29" s="115">
        <f t="shared" si="35"/>
        <v>0</v>
      </c>
      <c r="AH29" s="116">
        <f t="shared" si="26"/>
        <v>0</v>
      </c>
      <c r="AI29" s="115">
        <f t="shared" si="27"/>
        <v>0</v>
      </c>
      <c r="AJ29" s="116">
        <f t="shared" si="28"/>
        <v>0</v>
      </c>
      <c r="AL29" s="217">
        <f>IF(OR(ISBLANK(AL21),ISBLANK(AL24)),0,1)</f>
        <v>0</v>
      </c>
      <c r="AM29" s="437">
        <f t="shared" si="29"/>
        <v>0</v>
      </c>
      <c r="AN29" s="225">
        <f t="shared" si="30"/>
        <v>0</v>
      </c>
      <c r="AO29" s="437">
        <f t="shared" si="31"/>
        <v>0</v>
      </c>
      <c r="AP29" s="225">
        <f t="shared" si="32"/>
        <v>0</v>
      </c>
      <c r="AQ29" s="437">
        <f t="shared" si="33"/>
        <v>0</v>
      </c>
      <c r="AR29" s="225">
        <f t="shared" si="34"/>
        <v>0</v>
      </c>
    </row>
    <row r="30" spans="2:44" ht="15.75" outlineLevel="1">
      <c r="B30" s="361" t="s">
        <v>78</v>
      </c>
      <c r="C30" s="181"/>
      <c r="D30" s="99" t="str">
        <f>IF(D22&gt;"",D22,"")</f>
        <v>Erik Holmberg/Alex Fooladi</v>
      </c>
      <c r="E30" s="111" t="str">
        <f>IF(D23&gt;"",D23,"")</f>
        <v>Lauri Jalkanen/Arttu Vartiainen</v>
      </c>
      <c r="F30" s="86"/>
      <c r="G30" s="101"/>
      <c r="H30" s="474"/>
      <c r="I30" s="475"/>
      <c r="J30" s="474"/>
      <c r="K30" s="475"/>
      <c r="L30" s="474"/>
      <c r="M30" s="475"/>
      <c r="N30" s="474"/>
      <c r="O30" s="475"/>
      <c r="P30" s="474"/>
      <c r="Q30" s="475"/>
      <c r="R30" s="102">
        <f t="shared" si="19"/>
      </c>
      <c r="S30" s="103">
        <f t="shared" si="20"/>
      </c>
      <c r="T30" s="113"/>
      <c r="U30" s="114"/>
      <c r="W30" s="106">
        <f t="shared" si="21"/>
        <v>0</v>
      </c>
      <c r="X30" s="107">
        <f t="shared" si="21"/>
        <v>0</v>
      </c>
      <c r="Y30" s="108">
        <f t="shared" si="22"/>
        <v>0</v>
      </c>
      <c r="AA30" s="115">
        <f t="shared" si="35"/>
        <v>0</v>
      </c>
      <c r="AB30" s="116">
        <f t="shared" si="23"/>
        <v>0</v>
      </c>
      <c r="AC30" s="115">
        <f t="shared" si="35"/>
        <v>0</v>
      </c>
      <c r="AD30" s="116">
        <f t="shared" si="24"/>
        <v>0</v>
      </c>
      <c r="AE30" s="115">
        <f t="shared" si="35"/>
        <v>0</v>
      </c>
      <c r="AF30" s="116">
        <f t="shared" si="25"/>
        <v>0</v>
      </c>
      <c r="AG30" s="115">
        <f t="shared" si="35"/>
        <v>0</v>
      </c>
      <c r="AH30" s="116">
        <f t="shared" si="26"/>
        <v>0</v>
      </c>
      <c r="AI30" s="115">
        <f t="shared" si="27"/>
        <v>0</v>
      </c>
      <c r="AJ30" s="116">
        <f t="shared" si="28"/>
        <v>0</v>
      </c>
      <c r="AL30" s="217">
        <f>IF(OR(ISBLANK(AL22),ISBLANK(AL23)),0,1)</f>
        <v>0</v>
      </c>
      <c r="AM30" s="437">
        <f t="shared" si="29"/>
        <v>0</v>
      </c>
      <c r="AN30" s="225">
        <f t="shared" si="30"/>
        <v>0</v>
      </c>
      <c r="AO30" s="437">
        <f t="shared" si="31"/>
        <v>0</v>
      </c>
      <c r="AP30" s="225">
        <f t="shared" si="32"/>
        <v>0</v>
      </c>
      <c r="AQ30" s="437">
        <f t="shared" si="33"/>
        <v>0</v>
      </c>
      <c r="AR30" s="225">
        <f t="shared" si="34"/>
        <v>0</v>
      </c>
    </row>
    <row r="31" spans="2:44" ht="15.75" outlineLevel="1">
      <c r="B31" s="361" t="s">
        <v>79</v>
      </c>
      <c r="C31" s="181"/>
      <c r="D31" s="99" t="str">
        <f>IF(D21&gt;"",D21,"")</f>
        <v>Shenran Wang/Jesse Järvinen</v>
      </c>
      <c r="E31" s="111" t="str">
        <f>IF(D22&gt;"",D22,"")</f>
        <v>Erik Holmberg/Alex Fooladi</v>
      </c>
      <c r="F31" s="112"/>
      <c r="G31" s="101"/>
      <c r="H31" s="467"/>
      <c r="I31" s="468"/>
      <c r="J31" s="467"/>
      <c r="K31" s="468"/>
      <c r="L31" s="469"/>
      <c r="M31" s="468"/>
      <c r="N31" s="467"/>
      <c r="O31" s="468"/>
      <c r="P31" s="467"/>
      <c r="Q31" s="468"/>
      <c r="R31" s="102">
        <f t="shared" si="19"/>
      </c>
      <c r="S31" s="103">
        <f t="shared" si="20"/>
      </c>
      <c r="T31" s="113"/>
      <c r="U31" s="114"/>
      <c r="W31" s="106">
        <f t="shared" si="21"/>
        <v>0</v>
      </c>
      <c r="X31" s="107">
        <f t="shared" si="21"/>
        <v>0</v>
      </c>
      <c r="Y31" s="108">
        <f t="shared" si="22"/>
        <v>0</v>
      </c>
      <c r="AA31" s="115">
        <f t="shared" si="35"/>
        <v>0</v>
      </c>
      <c r="AB31" s="116">
        <f t="shared" si="23"/>
        <v>0</v>
      </c>
      <c r="AC31" s="115">
        <f t="shared" si="35"/>
        <v>0</v>
      </c>
      <c r="AD31" s="116">
        <f t="shared" si="24"/>
        <v>0</v>
      </c>
      <c r="AE31" s="115">
        <f t="shared" si="35"/>
        <v>0</v>
      </c>
      <c r="AF31" s="116">
        <f t="shared" si="25"/>
        <v>0</v>
      </c>
      <c r="AG31" s="115">
        <f t="shared" si="35"/>
        <v>0</v>
      </c>
      <c r="AH31" s="116">
        <f t="shared" si="26"/>
        <v>0</v>
      </c>
      <c r="AI31" s="115">
        <f t="shared" si="27"/>
        <v>0</v>
      </c>
      <c r="AJ31" s="116">
        <f t="shared" si="28"/>
        <v>0</v>
      </c>
      <c r="AL31" s="217">
        <f>IF(OR(ISBLANK(AL21),ISBLANK(AL22)),0,1)</f>
        <v>0</v>
      </c>
      <c r="AM31" s="437">
        <f t="shared" si="29"/>
        <v>0</v>
      </c>
      <c r="AN31" s="225">
        <f t="shared" si="30"/>
        <v>0</v>
      </c>
      <c r="AO31" s="437">
        <f t="shared" si="31"/>
        <v>0</v>
      </c>
      <c r="AP31" s="225">
        <f t="shared" si="32"/>
        <v>0</v>
      </c>
      <c r="AQ31" s="437">
        <f t="shared" si="33"/>
        <v>0</v>
      </c>
      <c r="AR31" s="225">
        <f t="shared" si="34"/>
        <v>0</v>
      </c>
    </row>
    <row r="32" spans="2:44" ht="16.5" outlineLevel="1" thickBot="1">
      <c r="B32" s="362" t="s">
        <v>80</v>
      </c>
      <c r="C32" s="182"/>
      <c r="D32" s="119" t="str">
        <f>IF(D23&gt;"",D23,"")</f>
        <v>Lauri Jalkanen/Arttu Vartiainen</v>
      </c>
      <c r="E32" s="120" t="str">
        <f>IF(D24&gt;"",D24,"")</f>
        <v>Eero Valkama/Juuso Iso-Järvenpää</v>
      </c>
      <c r="F32" s="121"/>
      <c r="G32" s="122"/>
      <c r="H32" s="470">
        <v>7</v>
      </c>
      <c r="I32" s="471"/>
      <c r="J32" s="470">
        <v>-8</v>
      </c>
      <c r="K32" s="471"/>
      <c r="L32" s="470">
        <v>7</v>
      </c>
      <c r="M32" s="471"/>
      <c r="N32" s="470">
        <v>-7</v>
      </c>
      <c r="O32" s="471"/>
      <c r="P32" s="470">
        <v>3</v>
      </c>
      <c r="Q32" s="471"/>
      <c r="R32" s="123">
        <f t="shared" si="19"/>
        <v>3</v>
      </c>
      <c r="S32" s="124">
        <f t="shared" si="20"/>
        <v>2</v>
      </c>
      <c r="T32" s="125"/>
      <c r="U32" s="126"/>
      <c r="W32" s="106">
        <f t="shared" si="21"/>
        <v>48</v>
      </c>
      <c r="X32" s="107">
        <f t="shared" si="21"/>
        <v>39</v>
      </c>
      <c r="Y32" s="108">
        <f t="shared" si="22"/>
        <v>9</v>
      </c>
      <c r="AA32" s="127">
        <f t="shared" si="35"/>
        <v>11</v>
      </c>
      <c r="AB32" s="128">
        <f t="shared" si="23"/>
        <v>7</v>
      </c>
      <c r="AC32" s="127">
        <f t="shared" si="35"/>
        <v>8</v>
      </c>
      <c r="AD32" s="128">
        <f t="shared" si="24"/>
        <v>11</v>
      </c>
      <c r="AE32" s="127">
        <f t="shared" si="35"/>
        <v>11</v>
      </c>
      <c r="AF32" s="128">
        <f t="shared" si="25"/>
        <v>7</v>
      </c>
      <c r="AG32" s="127">
        <f t="shared" si="35"/>
        <v>7</v>
      </c>
      <c r="AH32" s="128">
        <f t="shared" si="26"/>
        <v>11</v>
      </c>
      <c r="AI32" s="127">
        <f t="shared" si="27"/>
        <v>11</v>
      </c>
      <c r="AJ32" s="128">
        <f t="shared" si="28"/>
        <v>3</v>
      </c>
      <c r="AL32" s="435">
        <f>IF(OR(ISBLANK(AL23),ISBLANK(AL24)),0,1)</f>
        <v>0</v>
      </c>
      <c r="AM32" s="438">
        <f t="shared" si="29"/>
        <v>0</v>
      </c>
      <c r="AN32" s="277">
        <f t="shared" si="30"/>
        <v>0</v>
      </c>
      <c r="AO32" s="438">
        <f t="shared" si="31"/>
        <v>0</v>
      </c>
      <c r="AP32" s="277">
        <f t="shared" si="32"/>
        <v>0</v>
      </c>
      <c r="AQ32" s="438">
        <f t="shared" si="33"/>
        <v>0</v>
      </c>
      <c r="AR32" s="277">
        <f t="shared" si="34"/>
        <v>0</v>
      </c>
    </row>
    <row r="33" ht="15.75" thickTop="1"/>
  </sheetData>
  <sheetProtection/>
  <mergeCells count="108">
    <mergeCell ref="AM3:AN3"/>
    <mergeCell ref="AM19:AN19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T4:U4"/>
    <mergeCell ref="T5:U5"/>
    <mergeCell ref="T6:U6"/>
    <mergeCell ref="T7:U7"/>
    <mergeCell ref="T8:U8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L18:O18"/>
    <mergeCell ref="P18:R18"/>
    <mergeCell ref="S18:U18"/>
    <mergeCell ref="F19:H19"/>
    <mergeCell ref="I19:K19"/>
    <mergeCell ref="L19:O19"/>
    <mergeCell ref="S19:U19"/>
    <mergeCell ref="F20:G20"/>
    <mergeCell ref="H20:I20"/>
    <mergeCell ref="J20:K20"/>
    <mergeCell ref="L20:M20"/>
    <mergeCell ref="N20:O20"/>
    <mergeCell ref="T20:U20"/>
    <mergeCell ref="T21:U21"/>
    <mergeCell ref="T22:U22"/>
    <mergeCell ref="T23:U23"/>
    <mergeCell ref="T24:U24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P28:Q28"/>
    <mergeCell ref="H29:I29"/>
    <mergeCell ref="J29:K29"/>
    <mergeCell ref="L29:M29"/>
    <mergeCell ref="N29:O29"/>
    <mergeCell ref="P29:Q29"/>
    <mergeCell ref="H30:I30"/>
    <mergeCell ref="J30:K30"/>
    <mergeCell ref="L30:M30"/>
    <mergeCell ref="N30:O30"/>
    <mergeCell ref="P30:Q30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Header>&amp;CMejlans Bollförening r.f.</oddHeader>
    <oddFooter>&amp;Cwww.mbf.fi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3.421875" style="0" bestFit="1" customWidth="1"/>
    <col min="4" max="4" width="15.421875" style="0" bestFit="1" customWidth="1"/>
    <col min="5" max="5" width="32.140625" style="0" bestFit="1" customWidth="1"/>
    <col min="6" max="7" width="29.8515625" style="0" bestFit="1" customWidth="1"/>
    <col min="8" max="8" width="28.00390625" style="0" bestFit="1" customWidth="1"/>
    <col min="9" max="9" width="18.7109375" style="0" customWidth="1"/>
  </cols>
  <sheetData>
    <row r="1" ht="15.75" thickBot="1"/>
    <row r="2" spans="7:8" ht="15">
      <c r="G2" s="175" t="s">
        <v>128</v>
      </c>
      <c r="H2" s="201" t="s">
        <v>131</v>
      </c>
    </row>
    <row r="3" spans="7:8" ht="15">
      <c r="G3" s="176" t="s">
        <v>129</v>
      </c>
      <c r="H3" s="202" t="s">
        <v>141</v>
      </c>
    </row>
    <row r="4" spans="1:8" ht="15.75" thickBot="1">
      <c r="A4" s="372"/>
      <c r="B4" s="373" t="s">
        <v>242</v>
      </c>
      <c r="C4" s="373" t="s">
        <v>243</v>
      </c>
      <c r="D4" s="374" t="s">
        <v>244</v>
      </c>
      <c r="G4" s="177" t="s">
        <v>130</v>
      </c>
      <c r="H4" s="203" t="s">
        <v>171</v>
      </c>
    </row>
    <row r="5" spans="1:5" ht="15">
      <c r="A5" s="375" t="s">
        <v>9</v>
      </c>
      <c r="B5" s="382">
        <v>4028</v>
      </c>
      <c r="C5" s="382" t="s">
        <v>89</v>
      </c>
      <c r="D5" s="383" t="s">
        <v>20</v>
      </c>
      <c r="E5" s="199" t="s">
        <v>89</v>
      </c>
    </row>
    <row r="6" spans="1:6" ht="15">
      <c r="A6" s="375" t="s">
        <v>10</v>
      </c>
      <c r="B6" s="371"/>
      <c r="C6" s="371"/>
      <c r="D6" s="376"/>
      <c r="E6" s="387"/>
      <c r="F6" s="199" t="s">
        <v>89</v>
      </c>
    </row>
    <row r="7" spans="1:7" ht="15">
      <c r="A7" s="377" t="s">
        <v>11</v>
      </c>
      <c r="B7" s="370"/>
      <c r="C7" s="370"/>
      <c r="D7" s="378"/>
      <c r="E7" s="199" t="s">
        <v>84</v>
      </c>
      <c r="F7" s="395" t="s">
        <v>556</v>
      </c>
      <c r="G7" s="131"/>
    </row>
    <row r="8" spans="1:7" ht="15">
      <c r="A8" s="377" t="s">
        <v>12</v>
      </c>
      <c r="B8" s="370" t="s">
        <v>354</v>
      </c>
      <c r="C8" s="370" t="s">
        <v>84</v>
      </c>
      <c r="D8" s="378" t="s">
        <v>27</v>
      </c>
      <c r="E8" s="387"/>
      <c r="G8" s="199" t="s">
        <v>89</v>
      </c>
    </row>
    <row r="9" spans="1:8" ht="15">
      <c r="A9" s="375" t="s">
        <v>19</v>
      </c>
      <c r="B9" s="382">
        <v>3010</v>
      </c>
      <c r="C9" s="382" t="s">
        <v>81</v>
      </c>
      <c r="D9" s="383" t="s">
        <v>3</v>
      </c>
      <c r="E9" s="199" t="s">
        <v>81</v>
      </c>
      <c r="G9" s="395" t="s">
        <v>595</v>
      </c>
      <c r="H9" s="131"/>
    </row>
    <row r="10" spans="1:8" ht="15">
      <c r="A10" s="375" t="s">
        <v>239</v>
      </c>
      <c r="B10" s="371" t="s">
        <v>355</v>
      </c>
      <c r="C10" s="371" t="s">
        <v>82</v>
      </c>
      <c r="D10" s="376" t="s">
        <v>27</v>
      </c>
      <c r="E10" s="387" t="s">
        <v>549</v>
      </c>
      <c r="F10" s="199" t="s">
        <v>91</v>
      </c>
      <c r="G10" s="131"/>
      <c r="H10" s="131"/>
    </row>
    <row r="11" spans="1:8" ht="15">
      <c r="A11" s="377" t="s">
        <v>240</v>
      </c>
      <c r="B11" s="370"/>
      <c r="C11" s="370"/>
      <c r="D11" s="378"/>
      <c r="E11" s="199" t="s">
        <v>91</v>
      </c>
      <c r="F11" s="387" t="s">
        <v>557</v>
      </c>
      <c r="H11" s="131"/>
    </row>
    <row r="12" spans="1:8" ht="15">
      <c r="A12" s="379" t="s">
        <v>241</v>
      </c>
      <c r="B12" s="389">
        <v>3630</v>
      </c>
      <c r="C12" s="389" t="s">
        <v>91</v>
      </c>
      <c r="D12" s="390" t="s">
        <v>30</v>
      </c>
      <c r="E12" s="387"/>
      <c r="H12" s="394" t="s">
        <v>58</v>
      </c>
    </row>
    <row r="13" spans="1:8" ht="15">
      <c r="A13" s="178"/>
      <c r="B13" s="47"/>
      <c r="C13" s="47"/>
      <c r="D13" s="47"/>
      <c r="F13" s="77"/>
      <c r="G13" s="77"/>
      <c r="H13" s="395" t="s">
        <v>601</v>
      </c>
    </row>
    <row r="14" spans="1:8" ht="15">
      <c r="A14" s="375" t="s">
        <v>250</v>
      </c>
      <c r="B14" s="382">
        <v>3672</v>
      </c>
      <c r="C14" s="382" t="s">
        <v>90</v>
      </c>
      <c r="D14" s="383" t="s">
        <v>27</v>
      </c>
      <c r="E14" s="199" t="s">
        <v>90</v>
      </c>
      <c r="H14" s="197"/>
    </row>
    <row r="15" spans="1:8" ht="15">
      <c r="A15" s="375" t="s">
        <v>251</v>
      </c>
      <c r="B15" s="371"/>
      <c r="C15" s="371"/>
      <c r="D15" s="376"/>
      <c r="E15" s="387"/>
      <c r="F15" s="199" t="s">
        <v>59</v>
      </c>
      <c r="H15" s="197"/>
    </row>
    <row r="16" spans="1:8" ht="15">
      <c r="A16" s="377" t="s">
        <v>252</v>
      </c>
      <c r="B16" s="370" t="s">
        <v>352</v>
      </c>
      <c r="C16" s="370" t="s">
        <v>86</v>
      </c>
      <c r="D16" s="378" t="s">
        <v>32</v>
      </c>
      <c r="E16" s="199" t="s">
        <v>59</v>
      </c>
      <c r="F16" s="395" t="s">
        <v>412</v>
      </c>
      <c r="G16" s="131"/>
      <c r="H16" s="197"/>
    </row>
    <row r="17" spans="1:8" ht="15">
      <c r="A17" s="377" t="s">
        <v>253</v>
      </c>
      <c r="B17" s="392">
        <v>3310</v>
      </c>
      <c r="C17" s="392" t="s">
        <v>59</v>
      </c>
      <c r="D17" s="393" t="s">
        <v>60</v>
      </c>
      <c r="E17" s="387" t="s">
        <v>441</v>
      </c>
      <c r="G17" s="199" t="s">
        <v>58</v>
      </c>
      <c r="H17" s="197"/>
    </row>
    <row r="18" spans="1:8" ht="15">
      <c r="A18" s="375" t="s">
        <v>254</v>
      </c>
      <c r="B18" s="371" t="s">
        <v>353</v>
      </c>
      <c r="C18" s="371" t="s">
        <v>92</v>
      </c>
      <c r="D18" s="376" t="s">
        <v>25</v>
      </c>
      <c r="E18" s="199" t="s">
        <v>92</v>
      </c>
      <c r="G18" s="387" t="s">
        <v>589</v>
      </c>
      <c r="H18" s="77"/>
    </row>
    <row r="19" spans="1:8" ht="15">
      <c r="A19" s="375" t="s">
        <v>255</v>
      </c>
      <c r="B19" s="371"/>
      <c r="C19" s="371"/>
      <c r="D19" s="376"/>
      <c r="E19" s="387"/>
      <c r="F19" s="199" t="s">
        <v>58</v>
      </c>
      <c r="G19" s="131"/>
      <c r="H19" s="77"/>
    </row>
    <row r="20" spans="1:8" ht="15">
      <c r="A20" s="377" t="s">
        <v>256</v>
      </c>
      <c r="B20" s="370"/>
      <c r="C20" s="370"/>
      <c r="D20" s="378"/>
      <c r="E20" s="199" t="s">
        <v>58</v>
      </c>
      <c r="F20" s="387" t="s">
        <v>555</v>
      </c>
      <c r="H20" s="77"/>
    </row>
    <row r="21" spans="1:8" ht="15">
      <c r="A21" s="379" t="s">
        <v>257</v>
      </c>
      <c r="B21" s="389">
        <v>3794</v>
      </c>
      <c r="C21" s="389" t="s">
        <v>58</v>
      </c>
      <c r="D21" s="390" t="s">
        <v>28</v>
      </c>
      <c r="E21" s="387"/>
      <c r="H21" s="7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Header>&amp;CMejlans Bollförening r.f.</oddHeader>
    <oddFooter>&amp;Cwww.mbf.fi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2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7.28125" style="0" bestFit="1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396" t="s">
        <v>388</v>
      </c>
    </row>
    <row r="2" spans="2:21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96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2:46" ht="16.5" thickBot="1">
      <c r="B3" s="7"/>
      <c r="C3" s="180"/>
      <c r="D3" s="8" t="s">
        <v>3</v>
      </c>
      <c r="E3" s="9" t="s">
        <v>4</v>
      </c>
      <c r="F3" s="500">
        <v>1</v>
      </c>
      <c r="G3" s="501"/>
      <c r="H3" s="502"/>
      <c r="I3" s="503" t="s">
        <v>5</v>
      </c>
      <c r="J3" s="504"/>
      <c r="K3" s="504"/>
      <c r="L3" s="505">
        <v>41343</v>
      </c>
      <c r="M3" s="505"/>
      <c r="N3" s="505"/>
      <c r="O3" s="506"/>
      <c r="P3" s="10" t="s">
        <v>6</v>
      </c>
      <c r="Q3" s="194"/>
      <c r="R3" s="194"/>
      <c r="S3" s="507">
        <v>0.375</v>
      </c>
      <c r="T3" s="508"/>
      <c r="U3" s="509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2:46" ht="16.5" thickTop="1">
      <c r="B4" s="12"/>
      <c r="C4" s="184" t="s">
        <v>145</v>
      </c>
      <c r="D4" s="13" t="s">
        <v>7</v>
      </c>
      <c r="E4" s="14" t="s">
        <v>8</v>
      </c>
      <c r="F4" s="193" t="s">
        <v>9</v>
      </c>
      <c r="G4" s="195"/>
      <c r="H4" s="193" t="s">
        <v>10</v>
      </c>
      <c r="I4" s="195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  <c r="W4" s="78" t="s">
        <v>64</v>
      </c>
      <c r="X4" s="79"/>
      <c r="Y4" s="80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2:46" ht="15">
      <c r="B5" s="19" t="s">
        <v>9</v>
      </c>
      <c r="C5" s="185">
        <v>3630</v>
      </c>
      <c r="D5" s="20" t="s">
        <v>91</v>
      </c>
      <c r="E5" s="21" t="s">
        <v>30</v>
      </c>
      <c r="F5" s="22"/>
      <c r="G5" s="23"/>
      <c r="H5" s="24">
        <f>+R15</f>
        <v>3</v>
      </c>
      <c r="I5" s="25">
        <f>+S15</f>
        <v>0</v>
      </c>
      <c r="J5" s="24">
        <f>R11</f>
        <v>3</v>
      </c>
      <c r="K5" s="25">
        <f>S11</f>
        <v>0</v>
      </c>
      <c r="L5" s="24">
        <f>R13</f>
      </c>
      <c r="M5" s="25">
        <f>S13</f>
      </c>
      <c r="N5" s="24"/>
      <c r="O5" s="25"/>
      <c r="P5" s="26">
        <f>IF(SUM(F5:O5)=0,"",COUNTIF(G5:G8,"3"))</f>
        <v>2</v>
      </c>
      <c r="Q5" s="27">
        <f>IF(SUM(G5:P5)=0,"",COUNTIF(F5:F8,"3"))</f>
        <v>0</v>
      </c>
      <c r="R5" s="28">
        <f>IF(SUM(F5:O5)=0,"",SUM(G5:G8))</f>
        <v>6</v>
      </c>
      <c r="S5" s="29">
        <f>IF(SUM(F5:O5)=0,"",SUM(F5:F8))</f>
        <v>0</v>
      </c>
      <c r="T5" s="555">
        <v>1</v>
      </c>
      <c r="U5" s="556"/>
      <c r="W5" s="81">
        <f>+W11+W13+W15</f>
        <v>66</v>
      </c>
      <c r="X5" s="82">
        <f>+X11+X13+X15</f>
        <v>32</v>
      </c>
      <c r="Y5" s="83">
        <f>+W5-X5</f>
        <v>34</v>
      </c>
      <c r="AL5" s="431"/>
      <c r="AM5" s="47">
        <f aca="true" t="shared" si="0" ref="AM5:AR5">AM11+AM13+AM15</f>
        <v>0</v>
      </c>
      <c r="AN5" s="47">
        <f t="shared" si="0"/>
        <v>0</v>
      </c>
      <c r="AO5" s="420">
        <f t="shared" si="0"/>
        <v>0</v>
      </c>
      <c r="AP5" s="422">
        <f t="shared" si="0"/>
        <v>0</v>
      </c>
      <c r="AQ5" s="421">
        <f t="shared" si="0"/>
        <v>0</v>
      </c>
      <c r="AR5" s="422">
        <f t="shared" si="0"/>
        <v>0</v>
      </c>
      <c r="AS5" s="423" t="e">
        <f>AO5/AP5</f>
        <v>#DIV/0!</v>
      </c>
      <c r="AT5" s="424" t="e">
        <f>AQ5/AR5</f>
        <v>#DIV/0!</v>
      </c>
    </row>
    <row r="6" spans="2:46" ht="15">
      <c r="B6" s="30" t="s">
        <v>10</v>
      </c>
      <c r="C6" s="185">
        <v>2761</v>
      </c>
      <c r="D6" s="20" t="s">
        <v>148</v>
      </c>
      <c r="E6" s="31" t="s">
        <v>146</v>
      </c>
      <c r="F6" s="32">
        <f>+S15</f>
        <v>0</v>
      </c>
      <c r="G6" s="33">
        <f>+R15</f>
        <v>3</v>
      </c>
      <c r="H6" s="34"/>
      <c r="I6" s="35"/>
      <c r="J6" s="32">
        <f>R14</f>
        <v>0</v>
      </c>
      <c r="K6" s="33">
        <f>S14</f>
        <v>3</v>
      </c>
      <c r="L6" s="32">
        <f>R12</f>
      </c>
      <c r="M6" s="33">
        <f>S12</f>
      </c>
      <c r="N6" s="32"/>
      <c r="O6" s="33"/>
      <c r="P6" s="26">
        <f>IF(SUM(F6:O6)=0,"",COUNTIF(I5:I8,"3"))</f>
        <v>0</v>
      </c>
      <c r="Q6" s="27">
        <f>IF(SUM(G6:P6)=0,"",COUNTIF(H5:H8,"3"))</f>
        <v>2</v>
      </c>
      <c r="R6" s="28">
        <f>IF(SUM(F6:O6)=0,"",SUM(I5:I8))</f>
        <v>0</v>
      </c>
      <c r="S6" s="29">
        <f>IF(SUM(F6:O6)=0,"",SUM(H5:H8))</f>
        <v>6</v>
      </c>
      <c r="T6" s="555">
        <v>3</v>
      </c>
      <c r="U6" s="556"/>
      <c r="W6" s="81">
        <f>+W12+W14+X15</f>
        <v>34</v>
      </c>
      <c r="X6" s="82">
        <f>+X12+X14+W15</f>
        <v>67</v>
      </c>
      <c r="Y6" s="83">
        <f>+W6-X6</f>
        <v>-33</v>
      </c>
      <c r="AL6" s="432"/>
      <c r="AM6" s="47">
        <f>AM12+AM14+AN15</f>
        <v>0</v>
      </c>
      <c r="AN6" s="47">
        <f>AN12+AN14+AM15</f>
        <v>0</v>
      </c>
      <c r="AO6" s="420">
        <f>AO12+AO14+AP15</f>
        <v>0</v>
      </c>
      <c r="AP6" s="422">
        <f>AP12+AP14+AO15</f>
        <v>0</v>
      </c>
      <c r="AQ6" s="421">
        <f>AQ12+AQ14+AR15</f>
        <v>0</v>
      </c>
      <c r="AR6" s="422">
        <f>AR12+AR14+AQ15</f>
        <v>0</v>
      </c>
      <c r="AS6" s="423" t="e">
        <f>AO6/AP6</f>
        <v>#DIV/0!</v>
      </c>
      <c r="AT6" s="424" t="e">
        <f>AQ6/AR6</f>
        <v>#DIV/0!</v>
      </c>
    </row>
    <row r="7" spans="2:46" ht="15">
      <c r="B7" s="30" t="s">
        <v>11</v>
      </c>
      <c r="C7" s="185">
        <v>2621</v>
      </c>
      <c r="D7" s="20" t="s">
        <v>111</v>
      </c>
      <c r="E7" s="31" t="s">
        <v>32</v>
      </c>
      <c r="F7" s="32">
        <f>+S11</f>
        <v>0</v>
      </c>
      <c r="G7" s="33">
        <f>+R11</f>
        <v>3</v>
      </c>
      <c r="H7" s="32">
        <f>S14</f>
        <v>3</v>
      </c>
      <c r="I7" s="33">
        <f>R14</f>
        <v>0</v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  <v>1</v>
      </c>
      <c r="Q7" s="27">
        <f>IF(SUM(G7:P7)=0,"",COUNTIF(J5:J8,"3"))</f>
        <v>1</v>
      </c>
      <c r="R7" s="28">
        <f>IF(SUM(F7:O7)=0,"",SUM(K5:K8))</f>
        <v>3</v>
      </c>
      <c r="S7" s="29">
        <f>IF(SUM(F7:O7)=0,"",SUM(J5:J8))</f>
        <v>3</v>
      </c>
      <c r="T7" s="555">
        <v>2</v>
      </c>
      <c r="U7" s="556"/>
      <c r="W7" s="81">
        <f>+X11+X14+W16</f>
        <v>55</v>
      </c>
      <c r="X7" s="82">
        <f>+W11+W14+X16</f>
        <v>56</v>
      </c>
      <c r="Y7" s="83">
        <f>+W7-X7</f>
        <v>-1</v>
      </c>
      <c r="AL7" s="432"/>
      <c r="AM7" s="47">
        <f>AN11+AN14+AM16</f>
        <v>0</v>
      </c>
      <c r="AN7" s="47">
        <f>AM11+AM14+AN16</f>
        <v>0</v>
      </c>
      <c r="AO7" s="420">
        <f>AP11+AP14+AO16</f>
        <v>0</v>
      </c>
      <c r="AP7" s="422">
        <f>AO11+AO14+AP16</f>
        <v>0</v>
      </c>
      <c r="AQ7" s="421">
        <f>AR11+AR14+AQ16</f>
        <v>0</v>
      </c>
      <c r="AR7" s="422">
        <f>AQ11+AQ14+AR16</f>
        <v>0</v>
      </c>
      <c r="AS7" s="423" t="e">
        <f>AO7/AP7</f>
        <v>#DIV/0!</v>
      </c>
      <c r="AT7" s="424" t="e">
        <f>AQ7/AR7</f>
        <v>#DIV/0!</v>
      </c>
    </row>
    <row r="8" spans="2:46" ht="15.75" thickBot="1">
      <c r="B8" s="36" t="s">
        <v>12</v>
      </c>
      <c r="C8" s="186">
        <v>2142</v>
      </c>
      <c r="D8" s="37" t="s">
        <v>124</v>
      </c>
      <c r="E8" s="38" t="s">
        <v>119</v>
      </c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557"/>
      <c r="U8" s="558"/>
      <c r="W8" s="81">
        <f>+X12+X13+X16</f>
        <v>0</v>
      </c>
      <c r="X8" s="82">
        <f>+W12+W13+W16</f>
        <v>0</v>
      </c>
      <c r="Y8" s="83">
        <f>+W8-X8</f>
        <v>0</v>
      </c>
      <c r="AL8" s="433"/>
      <c r="AM8" s="425">
        <f>AN12+AN13+AN16</f>
        <v>0</v>
      </c>
      <c r="AN8" s="425">
        <f>AM12+AM13+AM16</f>
        <v>0</v>
      </c>
      <c r="AO8" s="426">
        <f>AP12+AP13+AP16</f>
        <v>0</v>
      </c>
      <c r="AP8" s="428">
        <f>AO12+AO13+AO16</f>
        <v>0</v>
      </c>
      <c r="AQ8" s="427">
        <f>AR12+AR13+AR16</f>
        <v>0</v>
      </c>
      <c r="AR8" s="428">
        <f>AQ12+AQ13+AQ16</f>
        <v>0</v>
      </c>
      <c r="AS8" s="429" t="e">
        <f>AO8/AP8</f>
        <v>#DIV/0!</v>
      </c>
      <c r="AT8" s="430" t="e">
        <f>AQ8/AR8</f>
        <v>#DIV/0!</v>
      </c>
    </row>
    <row r="9" spans="2:26" ht="16.5" outlineLevel="1" thickTop="1">
      <c r="B9" s="84"/>
      <c r="C9" s="132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2:25" ht="16.5" outlineLevel="1" thickBot="1">
      <c r="B10" s="92"/>
      <c r="C10" s="359"/>
      <c r="D10" s="93" t="s">
        <v>68</v>
      </c>
      <c r="E10" s="94"/>
      <c r="F10" s="94"/>
      <c r="G10" s="95"/>
      <c r="H10" s="483" t="s">
        <v>69</v>
      </c>
      <c r="I10" s="484"/>
      <c r="J10" s="485" t="s">
        <v>70</v>
      </c>
      <c r="K10" s="484"/>
      <c r="L10" s="485" t="s">
        <v>71</v>
      </c>
      <c r="M10" s="484"/>
      <c r="N10" s="485" t="s">
        <v>72</v>
      </c>
      <c r="O10" s="484"/>
      <c r="P10" s="485" t="s">
        <v>73</v>
      </c>
      <c r="Q10" s="484"/>
      <c r="R10" s="486" t="s">
        <v>74</v>
      </c>
      <c r="S10" s="487"/>
      <c r="U10" s="96"/>
      <c r="W10" s="97" t="s">
        <v>64</v>
      </c>
      <c r="X10" s="98"/>
      <c r="Y10" s="80" t="s">
        <v>65</v>
      </c>
    </row>
    <row r="11" spans="2:44" ht="15.75" outlineLevel="1">
      <c r="B11" s="360" t="s">
        <v>75</v>
      </c>
      <c r="C11" s="181"/>
      <c r="D11" s="99" t="str">
        <f>IF(D5&gt;"",D5,"")</f>
        <v>Toni Pitkänen/Anton Mäkinen</v>
      </c>
      <c r="E11" s="100" t="str">
        <f>IF(D7&gt;"",D7,"")</f>
        <v>Severi Salminen/Aku Leppänen</v>
      </c>
      <c r="F11" s="86"/>
      <c r="G11" s="101"/>
      <c r="H11" s="476">
        <v>9</v>
      </c>
      <c r="I11" s="477"/>
      <c r="J11" s="474">
        <v>8</v>
      </c>
      <c r="K11" s="475"/>
      <c r="L11" s="474">
        <v>4</v>
      </c>
      <c r="M11" s="475"/>
      <c r="N11" s="474"/>
      <c r="O11" s="475"/>
      <c r="P11" s="478"/>
      <c r="Q11" s="475"/>
      <c r="R11" s="102">
        <f aca="true" t="shared" si="1" ref="R11:R16">IF(COUNT(H11:P11)=0,"",COUNTIF(H11:P11,"&gt;=0"))</f>
        <v>3</v>
      </c>
      <c r="S11" s="103">
        <f aca="true" t="shared" si="2" ref="S11:S16">IF(COUNT(H11:P11)=0,"",(IF(LEFT(H11,1)="-",1,0)+IF(LEFT(J11,1)="-",1,0)+IF(LEFT(L11,1)="-",1,0)+IF(LEFT(N11,1)="-",1,0)+IF(LEFT(P11,1)="-",1,0)))</f>
        <v>0</v>
      </c>
      <c r="T11" s="104"/>
      <c r="U11" s="105"/>
      <c r="W11" s="106">
        <f aca="true" t="shared" si="3" ref="W11:X16">+AA11+AC11+AE11+AG11+AI11</f>
        <v>33</v>
      </c>
      <c r="X11" s="107">
        <f t="shared" si="3"/>
        <v>21</v>
      </c>
      <c r="Y11" s="108">
        <f aca="true" t="shared" si="4" ref="Y11:Y16">+W11-X11</f>
        <v>12</v>
      </c>
      <c r="AA11" s="109">
        <f>IF(H11="",0,IF(LEFT(H11,1)="-",ABS(H11),(IF(H11&gt;9,H11+2,11))))</f>
        <v>11</v>
      </c>
      <c r="AB11" s="110">
        <f aca="true" t="shared" si="5" ref="AB11:AB16">IF(H11="",0,IF(LEFT(H11,1)="-",(IF(ABS(H11)&gt;9,(ABS(H11)+2),11)),H11))</f>
        <v>9</v>
      </c>
      <c r="AC11" s="109">
        <f>IF(J11="",0,IF(LEFT(J11,1)="-",ABS(J11),(IF(J11&gt;9,J11+2,11))))</f>
        <v>11</v>
      </c>
      <c r="AD11" s="110">
        <f aca="true" t="shared" si="6" ref="AD11:AD16">IF(J11="",0,IF(LEFT(J11,1)="-",(IF(ABS(J11)&gt;9,(ABS(J11)+2),11)),J11))</f>
        <v>8</v>
      </c>
      <c r="AE11" s="109">
        <f>IF(L11="",0,IF(LEFT(L11,1)="-",ABS(L11),(IF(L11&gt;9,L11+2,11))))</f>
        <v>11</v>
      </c>
      <c r="AF11" s="110">
        <f aca="true" t="shared" si="7" ref="AF11:AF16">IF(L11="",0,IF(LEFT(L11,1)="-",(IF(ABS(L11)&gt;9,(ABS(L11)+2),11)),L11))</f>
        <v>4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434">
        <f>IF(OR(ISBLANK(AL5),ISBLANK(AL7)),0,1)</f>
        <v>0</v>
      </c>
      <c r="AM11" s="436">
        <f aca="true" t="shared" si="11" ref="AM11:AM16">IF(AO11=3,1,0)</f>
        <v>0</v>
      </c>
      <c r="AN11" s="211">
        <f aca="true" t="shared" si="12" ref="AN11:AN16">IF(AP11=3,1,0)</f>
        <v>0</v>
      </c>
      <c r="AO11" s="436">
        <f aca="true" t="shared" si="13" ref="AO11:AO16">IF($AL11=1,$AL11*R11,0)</f>
        <v>0</v>
      </c>
      <c r="AP11" s="211">
        <f aca="true" t="shared" si="14" ref="AP11:AP16">IF($AL11=1,$AL11*S11,0)</f>
        <v>0</v>
      </c>
      <c r="AQ11" s="436">
        <f aca="true" t="shared" si="15" ref="AQ11:AQ16">$AL11*W11</f>
        <v>0</v>
      </c>
      <c r="AR11" s="211">
        <f aca="true" t="shared" si="16" ref="AR11:AR16">$AL11*X11</f>
        <v>0</v>
      </c>
    </row>
    <row r="12" spans="2:44" ht="15.75" outlineLevel="1">
      <c r="B12" s="361" t="s">
        <v>76</v>
      </c>
      <c r="C12" s="181"/>
      <c r="D12" s="99" t="str">
        <f>IF(D6&gt;"",D6,"")</f>
        <v>Mart Luuk/Fernando Burdel</v>
      </c>
      <c r="E12" s="111" t="str">
        <f>IF(D8&gt;"",D8,"")</f>
        <v>Jarkko Rautell/Lauri Weman</v>
      </c>
      <c r="F12" s="112"/>
      <c r="G12" s="101"/>
      <c r="H12" s="467"/>
      <c r="I12" s="468"/>
      <c r="J12" s="467"/>
      <c r="K12" s="468"/>
      <c r="L12" s="467"/>
      <c r="M12" s="468"/>
      <c r="N12" s="467"/>
      <c r="O12" s="468"/>
      <c r="P12" s="467"/>
      <c r="Q12" s="468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17">
        <f>IF(OR(ISBLANK(AL6),ISBLANK(AL8)),0,1)</f>
        <v>0</v>
      </c>
      <c r="AM12" s="437">
        <f t="shared" si="11"/>
        <v>0</v>
      </c>
      <c r="AN12" s="225">
        <f t="shared" si="12"/>
        <v>0</v>
      </c>
      <c r="AO12" s="437">
        <f t="shared" si="13"/>
        <v>0</v>
      </c>
      <c r="AP12" s="225">
        <f t="shared" si="14"/>
        <v>0</v>
      </c>
      <c r="AQ12" s="437">
        <f t="shared" si="15"/>
        <v>0</v>
      </c>
      <c r="AR12" s="225">
        <f t="shared" si="16"/>
        <v>0</v>
      </c>
    </row>
    <row r="13" spans="2:44" ht="16.5" outlineLevel="1" thickBot="1">
      <c r="B13" s="361" t="s">
        <v>77</v>
      </c>
      <c r="C13" s="181"/>
      <c r="D13" s="117" t="str">
        <f>IF(D5&gt;"",D5,"")</f>
        <v>Toni Pitkänen/Anton Mäkinen</v>
      </c>
      <c r="E13" s="118" t="str">
        <f>IF(D8&gt;"",D8,"")</f>
        <v>Jarkko Rautell/Lauri Weman</v>
      </c>
      <c r="F13" s="94"/>
      <c r="G13" s="95"/>
      <c r="H13" s="472"/>
      <c r="I13" s="473"/>
      <c r="J13" s="472"/>
      <c r="K13" s="473"/>
      <c r="L13" s="472"/>
      <c r="M13" s="473"/>
      <c r="N13" s="472"/>
      <c r="O13" s="473"/>
      <c r="P13" s="472"/>
      <c r="Q13" s="473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17">
        <f>IF(OR(ISBLANK(AL5),ISBLANK(AL8)),0,1)</f>
        <v>0</v>
      </c>
      <c r="AM13" s="437">
        <f t="shared" si="11"/>
        <v>0</v>
      </c>
      <c r="AN13" s="225">
        <f t="shared" si="12"/>
        <v>0</v>
      </c>
      <c r="AO13" s="437">
        <f t="shared" si="13"/>
        <v>0</v>
      </c>
      <c r="AP13" s="225">
        <f t="shared" si="14"/>
        <v>0</v>
      </c>
      <c r="AQ13" s="437">
        <f t="shared" si="15"/>
        <v>0</v>
      </c>
      <c r="AR13" s="225">
        <f t="shared" si="16"/>
        <v>0</v>
      </c>
    </row>
    <row r="14" spans="2:44" ht="15.75" outlineLevel="1">
      <c r="B14" s="361" t="s">
        <v>78</v>
      </c>
      <c r="C14" s="181"/>
      <c r="D14" s="99" t="str">
        <f>IF(D6&gt;"",D6,"")</f>
        <v>Mart Luuk/Fernando Burdel</v>
      </c>
      <c r="E14" s="111" t="str">
        <f>IF(D7&gt;"",D7,"")</f>
        <v>Severi Salminen/Aku Leppänen</v>
      </c>
      <c r="F14" s="86"/>
      <c r="G14" s="101"/>
      <c r="H14" s="474">
        <v>-10</v>
      </c>
      <c r="I14" s="475"/>
      <c r="J14" s="474">
        <v>-5</v>
      </c>
      <c r="K14" s="475"/>
      <c r="L14" s="474">
        <v>-8</v>
      </c>
      <c r="M14" s="475"/>
      <c r="N14" s="474"/>
      <c r="O14" s="475"/>
      <c r="P14" s="474"/>
      <c r="Q14" s="475"/>
      <c r="R14" s="102">
        <f t="shared" si="1"/>
        <v>0</v>
      </c>
      <c r="S14" s="103">
        <f t="shared" si="2"/>
        <v>3</v>
      </c>
      <c r="T14" s="113"/>
      <c r="U14" s="114"/>
      <c r="W14" s="106">
        <f t="shared" si="3"/>
        <v>23</v>
      </c>
      <c r="X14" s="107">
        <f t="shared" si="3"/>
        <v>34</v>
      </c>
      <c r="Y14" s="108">
        <f t="shared" si="4"/>
        <v>-11</v>
      </c>
      <c r="AA14" s="115">
        <f t="shared" si="17"/>
        <v>10</v>
      </c>
      <c r="AB14" s="116">
        <f t="shared" si="5"/>
        <v>12</v>
      </c>
      <c r="AC14" s="115">
        <f t="shared" si="17"/>
        <v>5</v>
      </c>
      <c r="AD14" s="116">
        <f t="shared" si="6"/>
        <v>11</v>
      </c>
      <c r="AE14" s="115">
        <f t="shared" si="17"/>
        <v>8</v>
      </c>
      <c r="AF14" s="116">
        <f t="shared" si="7"/>
        <v>11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17">
        <f>IF(OR(ISBLANK(AL6),ISBLANK(AL7)),0,1)</f>
        <v>0</v>
      </c>
      <c r="AM14" s="437">
        <f t="shared" si="11"/>
        <v>0</v>
      </c>
      <c r="AN14" s="225">
        <f t="shared" si="12"/>
        <v>0</v>
      </c>
      <c r="AO14" s="437">
        <f t="shared" si="13"/>
        <v>0</v>
      </c>
      <c r="AP14" s="225">
        <f t="shared" si="14"/>
        <v>0</v>
      </c>
      <c r="AQ14" s="437">
        <f t="shared" si="15"/>
        <v>0</v>
      </c>
      <c r="AR14" s="225">
        <f t="shared" si="16"/>
        <v>0</v>
      </c>
    </row>
    <row r="15" spans="2:44" ht="15.75" outlineLevel="1">
      <c r="B15" s="361" t="s">
        <v>79</v>
      </c>
      <c r="C15" s="181"/>
      <c r="D15" s="99" t="str">
        <f>IF(D5&gt;"",D5,"")</f>
        <v>Toni Pitkänen/Anton Mäkinen</v>
      </c>
      <c r="E15" s="111" t="str">
        <f>IF(D6&gt;"",D6,"")</f>
        <v>Mart Luuk/Fernando Burdel</v>
      </c>
      <c r="F15" s="112"/>
      <c r="G15" s="101"/>
      <c r="H15" s="467">
        <v>6</v>
      </c>
      <c r="I15" s="468"/>
      <c r="J15" s="467">
        <v>1</v>
      </c>
      <c r="K15" s="468"/>
      <c r="L15" s="469">
        <v>4</v>
      </c>
      <c r="M15" s="468"/>
      <c r="N15" s="467"/>
      <c r="O15" s="468"/>
      <c r="P15" s="467"/>
      <c r="Q15" s="468"/>
      <c r="R15" s="102">
        <f t="shared" si="1"/>
        <v>3</v>
      </c>
      <c r="S15" s="103">
        <f t="shared" si="2"/>
        <v>0</v>
      </c>
      <c r="T15" s="113"/>
      <c r="U15" s="114"/>
      <c r="W15" s="106">
        <f t="shared" si="3"/>
        <v>33</v>
      </c>
      <c r="X15" s="107">
        <f t="shared" si="3"/>
        <v>11</v>
      </c>
      <c r="Y15" s="108">
        <f t="shared" si="4"/>
        <v>22</v>
      </c>
      <c r="AA15" s="115">
        <f t="shared" si="17"/>
        <v>11</v>
      </c>
      <c r="AB15" s="116">
        <f t="shared" si="5"/>
        <v>6</v>
      </c>
      <c r="AC15" s="115">
        <f t="shared" si="17"/>
        <v>11</v>
      </c>
      <c r="AD15" s="116">
        <f t="shared" si="6"/>
        <v>1</v>
      </c>
      <c r="AE15" s="115">
        <f t="shared" si="17"/>
        <v>11</v>
      </c>
      <c r="AF15" s="116">
        <f t="shared" si="7"/>
        <v>4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17">
        <f>IF(OR(ISBLANK(AL5),ISBLANK(AL6)),0,1)</f>
        <v>0</v>
      </c>
      <c r="AM15" s="437">
        <f t="shared" si="11"/>
        <v>0</v>
      </c>
      <c r="AN15" s="225">
        <f t="shared" si="12"/>
        <v>0</v>
      </c>
      <c r="AO15" s="437">
        <f t="shared" si="13"/>
        <v>0</v>
      </c>
      <c r="AP15" s="225">
        <f t="shared" si="14"/>
        <v>0</v>
      </c>
      <c r="AQ15" s="437">
        <f t="shared" si="15"/>
        <v>0</v>
      </c>
      <c r="AR15" s="225">
        <f t="shared" si="16"/>
        <v>0</v>
      </c>
    </row>
    <row r="16" spans="2:44" ht="16.5" outlineLevel="1" thickBot="1">
      <c r="B16" s="362" t="s">
        <v>80</v>
      </c>
      <c r="C16" s="182"/>
      <c r="D16" s="119" t="str">
        <f>IF(D7&gt;"",D7,"")</f>
        <v>Severi Salminen/Aku Leppänen</v>
      </c>
      <c r="E16" s="120" t="str">
        <f>IF(D8&gt;"",D8,"")</f>
        <v>Jarkko Rautell/Lauri Weman</v>
      </c>
      <c r="F16" s="121"/>
      <c r="G16" s="122"/>
      <c r="H16" s="470"/>
      <c r="I16" s="471"/>
      <c r="J16" s="470"/>
      <c r="K16" s="471"/>
      <c r="L16" s="470"/>
      <c r="M16" s="471"/>
      <c r="N16" s="470"/>
      <c r="O16" s="471"/>
      <c r="P16" s="470"/>
      <c r="Q16" s="471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435">
        <f>IF(OR(ISBLANK(AL7),ISBLANK(AL8)),0,1)</f>
        <v>0</v>
      </c>
      <c r="AM16" s="438">
        <f t="shared" si="11"/>
        <v>0</v>
      </c>
      <c r="AN16" s="277">
        <f t="shared" si="12"/>
        <v>0</v>
      </c>
      <c r="AO16" s="438">
        <f t="shared" si="13"/>
        <v>0</v>
      </c>
      <c r="AP16" s="277">
        <f t="shared" si="14"/>
        <v>0</v>
      </c>
      <c r="AQ16" s="438">
        <f t="shared" si="15"/>
        <v>0</v>
      </c>
      <c r="AR16" s="277">
        <f t="shared" si="16"/>
        <v>0</v>
      </c>
    </row>
    <row r="17" ht="16.5" thickBot="1" thickTop="1"/>
    <row r="18" spans="2:21" ht="16.5" thickTop="1">
      <c r="B18" s="1"/>
      <c r="C18" s="179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492" t="s">
        <v>96</v>
      </c>
      <c r="M18" s="493"/>
      <c r="N18" s="493"/>
      <c r="O18" s="494"/>
      <c r="P18" s="495" t="s">
        <v>2</v>
      </c>
      <c r="Q18" s="496"/>
      <c r="R18" s="496"/>
      <c r="S18" s="497">
        <v>2</v>
      </c>
      <c r="T18" s="498"/>
      <c r="U18" s="499"/>
    </row>
    <row r="19" spans="2:46" ht="16.5" thickBot="1">
      <c r="B19" s="7"/>
      <c r="C19" s="180"/>
      <c r="D19" s="8" t="s">
        <v>3</v>
      </c>
      <c r="E19" s="9" t="s">
        <v>4</v>
      </c>
      <c r="F19" s="500">
        <v>2</v>
      </c>
      <c r="G19" s="501"/>
      <c r="H19" s="502"/>
      <c r="I19" s="503" t="s">
        <v>5</v>
      </c>
      <c r="J19" s="504"/>
      <c r="K19" s="504"/>
      <c r="L19" s="505">
        <v>41343</v>
      </c>
      <c r="M19" s="505"/>
      <c r="N19" s="505"/>
      <c r="O19" s="506"/>
      <c r="P19" s="10" t="s">
        <v>6</v>
      </c>
      <c r="Q19" s="194"/>
      <c r="R19" s="194"/>
      <c r="S19" s="507">
        <v>0.375</v>
      </c>
      <c r="T19" s="508"/>
      <c r="U19" s="509"/>
      <c r="AM19" s="510" t="s">
        <v>389</v>
      </c>
      <c r="AN19" s="511"/>
      <c r="AO19" s="396"/>
      <c r="AP19" s="396"/>
      <c r="AQ19" s="396"/>
      <c r="AR19" s="396"/>
      <c r="AS19" s="413" t="s">
        <v>390</v>
      </c>
      <c r="AT19" s="413" t="s">
        <v>391</v>
      </c>
    </row>
    <row r="20" spans="2:46" ht="16.5" thickTop="1">
      <c r="B20" s="12"/>
      <c r="C20" s="184" t="s">
        <v>145</v>
      </c>
      <c r="D20" s="13" t="s">
        <v>7</v>
      </c>
      <c r="E20" s="14" t="s">
        <v>8</v>
      </c>
      <c r="F20" s="488" t="s">
        <v>9</v>
      </c>
      <c r="G20" s="489"/>
      <c r="H20" s="488" t="s">
        <v>10</v>
      </c>
      <c r="I20" s="489"/>
      <c r="J20" s="488" t="s">
        <v>11</v>
      </c>
      <c r="K20" s="489"/>
      <c r="L20" s="488" t="s">
        <v>12</v>
      </c>
      <c r="M20" s="489"/>
      <c r="N20" s="488"/>
      <c r="O20" s="489"/>
      <c r="P20" s="15" t="s">
        <v>13</v>
      </c>
      <c r="Q20" s="16" t="s">
        <v>14</v>
      </c>
      <c r="R20" s="17" t="s">
        <v>15</v>
      </c>
      <c r="S20" s="18"/>
      <c r="T20" s="490" t="s">
        <v>16</v>
      </c>
      <c r="U20" s="491"/>
      <c r="W20" s="78" t="s">
        <v>64</v>
      </c>
      <c r="X20" s="79"/>
      <c r="Y20" s="80" t="s">
        <v>65</v>
      </c>
      <c r="AL20" s="414" t="s">
        <v>392</v>
      </c>
      <c r="AM20" s="415" t="s">
        <v>393</v>
      </c>
      <c r="AN20" s="415" t="s">
        <v>394</v>
      </c>
      <c r="AO20" s="416" t="s">
        <v>395</v>
      </c>
      <c r="AP20" s="418" t="s">
        <v>396</v>
      </c>
      <c r="AQ20" s="417" t="s">
        <v>397</v>
      </c>
      <c r="AR20" s="418" t="s">
        <v>398</v>
      </c>
      <c r="AS20" s="414" t="s">
        <v>399</v>
      </c>
      <c r="AT20" s="419" t="s">
        <v>400</v>
      </c>
    </row>
    <row r="21" spans="2:46" ht="15">
      <c r="B21" s="19" t="s">
        <v>9</v>
      </c>
      <c r="C21" s="185">
        <v>3507</v>
      </c>
      <c r="D21" s="20" t="s">
        <v>123</v>
      </c>
      <c r="E21" s="21" t="s">
        <v>119</v>
      </c>
      <c r="F21" s="22"/>
      <c r="G21" s="23"/>
      <c r="H21" s="24">
        <f>+R31</f>
        <v>3</v>
      </c>
      <c r="I21" s="25">
        <f>+S31</f>
        <v>0</v>
      </c>
      <c r="J21" s="24">
        <f>R27</f>
        <v>3</v>
      </c>
      <c r="K21" s="25">
        <f>S27</f>
        <v>0</v>
      </c>
      <c r="L21" s="24">
        <f>R29</f>
      </c>
      <c r="M21" s="25">
        <f>S29</f>
      </c>
      <c r="N21" s="24"/>
      <c r="O21" s="25"/>
      <c r="P21" s="26">
        <f>IF(SUM(F21:O21)=0,"",COUNTIF(G21:G24,"3"))</f>
        <v>2</v>
      </c>
      <c r="Q21" s="27">
        <f>IF(SUM(G21:P21)=0,"",COUNTIF(F21:F24,"3"))</f>
        <v>0</v>
      </c>
      <c r="R21" s="28">
        <f>IF(SUM(F21:O21)=0,"",SUM(G21:G24))</f>
        <v>6</v>
      </c>
      <c r="S21" s="29">
        <f>IF(SUM(F21:O21)=0,"",SUM(F21:F24))</f>
        <v>0</v>
      </c>
      <c r="T21" s="555">
        <v>1</v>
      </c>
      <c r="U21" s="556"/>
      <c r="W21" s="81">
        <f>+W27+W29+W31</f>
        <v>66</v>
      </c>
      <c r="X21" s="82">
        <f>+X27+X29+X31</f>
        <v>39</v>
      </c>
      <c r="Y21" s="83">
        <f>+W21-X21</f>
        <v>27</v>
      </c>
      <c r="AL21" s="431"/>
      <c r="AM21" s="47">
        <f aca="true" t="shared" si="18" ref="AM21:AR21">AM27+AM29+AM31</f>
        <v>0</v>
      </c>
      <c r="AN21" s="47">
        <f t="shared" si="18"/>
        <v>0</v>
      </c>
      <c r="AO21" s="420">
        <f t="shared" si="18"/>
        <v>0</v>
      </c>
      <c r="AP21" s="422">
        <f t="shared" si="18"/>
        <v>0</v>
      </c>
      <c r="AQ21" s="421">
        <f t="shared" si="18"/>
        <v>0</v>
      </c>
      <c r="AR21" s="422">
        <f t="shared" si="18"/>
        <v>0</v>
      </c>
      <c r="AS21" s="423" t="e">
        <f>AO21/AP21</f>
        <v>#DIV/0!</v>
      </c>
      <c r="AT21" s="424" t="e">
        <f>AQ21/AR21</f>
        <v>#DIV/0!</v>
      </c>
    </row>
    <row r="22" spans="2:46" ht="15">
      <c r="B22" s="30" t="s">
        <v>10</v>
      </c>
      <c r="C22" s="185">
        <v>2786</v>
      </c>
      <c r="D22" s="20" t="s">
        <v>93</v>
      </c>
      <c r="E22" s="31" t="s">
        <v>3</v>
      </c>
      <c r="F22" s="32">
        <f>+S31</f>
        <v>0</v>
      </c>
      <c r="G22" s="33">
        <f>+R31</f>
        <v>3</v>
      </c>
      <c r="H22" s="34"/>
      <c r="I22" s="35"/>
      <c r="J22" s="32">
        <f>R30</f>
        <v>3</v>
      </c>
      <c r="K22" s="33">
        <f>S30</f>
        <v>2</v>
      </c>
      <c r="L22" s="32">
        <f>R28</f>
      </c>
      <c r="M22" s="33">
        <f>S28</f>
      </c>
      <c r="N22" s="32"/>
      <c r="O22" s="33"/>
      <c r="P22" s="26">
        <f>IF(SUM(F22:O22)=0,"",COUNTIF(I21:I24,"3"))</f>
        <v>1</v>
      </c>
      <c r="Q22" s="27">
        <f>IF(SUM(G22:P22)=0,"",COUNTIF(H21:H24,"3"))</f>
        <v>1</v>
      </c>
      <c r="R22" s="28">
        <f>IF(SUM(F22:O22)=0,"",SUM(I21:I24))</f>
        <v>3</v>
      </c>
      <c r="S22" s="29">
        <f>IF(SUM(F22:O22)=0,"",SUM(H21:H24))</f>
        <v>5</v>
      </c>
      <c r="T22" s="555">
        <v>2</v>
      </c>
      <c r="U22" s="556"/>
      <c r="W22" s="81">
        <f>+W28+W30+X31</f>
        <v>64</v>
      </c>
      <c r="X22" s="82">
        <f>+X28+X30+W31</f>
        <v>76</v>
      </c>
      <c r="Y22" s="83">
        <f>+W22-X22</f>
        <v>-12</v>
      </c>
      <c r="AL22" s="432"/>
      <c r="AM22" s="47">
        <f>AM28+AM30+AN31</f>
        <v>0</v>
      </c>
      <c r="AN22" s="47">
        <f>AN28+AN30+AM31</f>
        <v>0</v>
      </c>
      <c r="AO22" s="420">
        <f>AO28+AO30+AP31</f>
        <v>0</v>
      </c>
      <c r="AP22" s="422">
        <f>AP28+AP30+AO31</f>
        <v>0</v>
      </c>
      <c r="AQ22" s="421">
        <f>AQ28+AQ30+AR31</f>
        <v>0</v>
      </c>
      <c r="AR22" s="422">
        <f>AR28+AR30+AQ31</f>
        <v>0</v>
      </c>
      <c r="AS22" s="423" t="e">
        <f>AO22/AP22</f>
        <v>#DIV/0!</v>
      </c>
      <c r="AT22" s="424" t="e">
        <f>AQ22/AR22</f>
        <v>#DIV/0!</v>
      </c>
    </row>
    <row r="23" spans="2:46" ht="15">
      <c r="B23" s="30" t="s">
        <v>11</v>
      </c>
      <c r="C23" s="185">
        <v>2758</v>
      </c>
      <c r="D23" s="20" t="s">
        <v>84</v>
      </c>
      <c r="E23" s="31" t="s">
        <v>27</v>
      </c>
      <c r="F23" s="32">
        <f>+S27</f>
        <v>0</v>
      </c>
      <c r="G23" s="33">
        <f>+R27</f>
        <v>3</v>
      </c>
      <c r="H23" s="32">
        <f>S30</f>
        <v>2</v>
      </c>
      <c r="I23" s="33">
        <f>R30</f>
        <v>3</v>
      </c>
      <c r="J23" s="34"/>
      <c r="K23" s="35"/>
      <c r="L23" s="32">
        <f>R32</f>
      </c>
      <c r="M23" s="33">
        <f>S32</f>
      </c>
      <c r="N23" s="32"/>
      <c r="O23" s="33"/>
      <c r="P23" s="26">
        <f>IF(SUM(F23:O23)=0,"",COUNTIF(K21:K24,"3"))</f>
        <v>0</v>
      </c>
      <c r="Q23" s="27">
        <f>IF(SUM(G23:P23)=0,"",COUNTIF(J21:J24,"3"))</f>
        <v>2</v>
      </c>
      <c r="R23" s="28">
        <f>IF(SUM(F23:O23)=0,"",SUM(K21:K24))</f>
        <v>2</v>
      </c>
      <c r="S23" s="29">
        <f>IF(SUM(F23:O23)=0,"",SUM(J21:J24))</f>
        <v>6</v>
      </c>
      <c r="T23" s="555">
        <v>3</v>
      </c>
      <c r="U23" s="556"/>
      <c r="W23" s="81">
        <f>+X27+X30+W32</f>
        <v>63</v>
      </c>
      <c r="X23" s="82">
        <f>+W27+W30+X32</f>
        <v>78</v>
      </c>
      <c r="Y23" s="83">
        <f>+W23-X23</f>
        <v>-15</v>
      </c>
      <c r="AL23" s="432"/>
      <c r="AM23" s="47">
        <f>AN27+AN30+AM32</f>
        <v>0</v>
      </c>
      <c r="AN23" s="47">
        <f>AM27+AM30+AN32</f>
        <v>0</v>
      </c>
      <c r="AO23" s="420">
        <f>AP27+AP30+AO32</f>
        <v>0</v>
      </c>
      <c r="AP23" s="422">
        <f>AO27+AO30+AP32</f>
        <v>0</v>
      </c>
      <c r="AQ23" s="421">
        <f>AR27+AR30+AQ32</f>
        <v>0</v>
      </c>
      <c r="AR23" s="422">
        <f>AQ27+AQ30+AR32</f>
        <v>0</v>
      </c>
      <c r="AS23" s="423" t="e">
        <f>AO23/AP23</f>
        <v>#DIV/0!</v>
      </c>
      <c r="AT23" s="424" t="e">
        <f>AQ23/AR23</f>
        <v>#DIV/0!</v>
      </c>
    </row>
    <row r="24" spans="2:46" ht="15.75" thickBot="1">
      <c r="B24" s="36" t="s">
        <v>12</v>
      </c>
      <c r="C24" s="186">
        <v>2289</v>
      </c>
      <c r="D24" s="37" t="s">
        <v>87</v>
      </c>
      <c r="E24" s="38" t="s">
        <v>20</v>
      </c>
      <c r="F24" s="39">
        <f>S29</f>
      </c>
      <c r="G24" s="40">
        <f>R29</f>
      </c>
      <c r="H24" s="39">
        <f>S28</f>
      </c>
      <c r="I24" s="40">
        <f>R28</f>
      </c>
      <c r="J24" s="39">
        <f>S32</f>
      </c>
      <c r="K24" s="40">
        <f>R32</f>
      </c>
      <c r="L24" s="41"/>
      <c r="M24" s="42"/>
      <c r="N24" s="39"/>
      <c r="O24" s="40"/>
      <c r="P24" s="43">
        <f>IF(SUM(F24:O24)=0,"",COUNTIF(M21:M24,"3"))</f>
      </c>
      <c r="Q24" s="44">
        <f>IF(SUM(G24:P24)=0,"",COUNTIF(L21:L24,"3"))</f>
      </c>
      <c r="R24" s="45">
        <f>IF(SUM(F24:O25)=0,"",SUM(M21:M24))</f>
      </c>
      <c r="S24" s="46">
        <f>IF(SUM(F24:O24)=0,"",SUM(L21:L24))</f>
      </c>
      <c r="T24" s="557"/>
      <c r="U24" s="558"/>
      <c r="W24" s="81">
        <f>+X28+X29+X32</f>
        <v>0</v>
      </c>
      <c r="X24" s="82">
        <f>+W28+W29+W32</f>
        <v>0</v>
      </c>
      <c r="Y24" s="83">
        <f>+W24-X24</f>
        <v>0</v>
      </c>
      <c r="AL24" s="433"/>
      <c r="AM24" s="425">
        <f>AN28+AN29+AN32</f>
        <v>0</v>
      </c>
      <c r="AN24" s="425">
        <f>AM28+AM29+AM32</f>
        <v>0</v>
      </c>
      <c r="AO24" s="426">
        <f>AP28+AP29+AP32</f>
        <v>0</v>
      </c>
      <c r="AP24" s="428">
        <f>AO28+AO29+AO32</f>
        <v>0</v>
      </c>
      <c r="AQ24" s="427">
        <f>AR28+AR29+AR32</f>
        <v>0</v>
      </c>
      <c r="AR24" s="428">
        <f>AQ28+AQ29+AQ32</f>
        <v>0</v>
      </c>
      <c r="AS24" s="429" t="e">
        <f>AO24/AP24</f>
        <v>#DIV/0!</v>
      </c>
      <c r="AT24" s="430" t="e">
        <f>AQ24/AR24</f>
        <v>#DIV/0!</v>
      </c>
    </row>
    <row r="25" spans="2:26" ht="16.5" outlineLevel="1" thickTop="1">
      <c r="B25" s="84"/>
      <c r="C25" s="132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2:25" ht="16.5" outlineLevel="1" thickBot="1">
      <c r="B26" s="92"/>
      <c r="C26" s="359"/>
      <c r="D26" s="93" t="s">
        <v>68</v>
      </c>
      <c r="E26" s="94"/>
      <c r="F26" s="94"/>
      <c r="G26" s="95"/>
      <c r="H26" s="483" t="s">
        <v>69</v>
      </c>
      <c r="I26" s="484"/>
      <c r="J26" s="485" t="s">
        <v>70</v>
      </c>
      <c r="K26" s="484"/>
      <c r="L26" s="485" t="s">
        <v>71</v>
      </c>
      <c r="M26" s="484"/>
      <c r="N26" s="485" t="s">
        <v>72</v>
      </c>
      <c r="O26" s="484"/>
      <c r="P26" s="485" t="s">
        <v>73</v>
      </c>
      <c r="Q26" s="484"/>
      <c r="R26" s="486" t="s">
        <v>74</v>
      </c>
      <c r="S26" s="487"/>
      <c r="U26" s="96"/>
      <c r="W26" s="97" t="s">
        <v>64</v>
      </c>
      <c r="X26" s="98"/>
      <c r="Y26" s="80" t="s">
        <v>65</v>
      </c>
    </row>
    <row r="27" spans="2:44" ht="15.75" outlineLevel="1">
      <c r="B27" s="360" t="s">
        <v>75</v>
      </c>
      <c r="C27" s="181"/>
      <c r="D27" s="99" t="str">
        <f>IF(D21&gt;"",D21,"")</f>
        <v>Jussi Mäkelä/Kimi Kivelä</v>
      </c>
      <c r="E27" s="100" t="str">
        <f>IF(D23&gt;"",D23,"")</f>
        <v>Topi Ruotsalainen/Samu Leskinen</v>
      </c>
      <c r="F27" s="86"/>
      <c r="G27" s="101"/>
      <c r="H27" s="476">
        <v>5</v>
      </c>
      <c r="I27" s="477"/>
      <c r="J27" s="474">
        <v>8</v>
      </c>
      <c r="K27" s="475"/>
      <c r="L27" s="474">
        <v>7</v>
      </c>
      <c r="M27" s="475"/>
      <c r="N27" s="474"/>
      <c r="O27" s="475"/>
      <c r="P27" s="478"/>
      <c r="Q27" s="475"/>
      <c r="R27" s="102">
        <f aca="true" t="shared" si="19" ref="R27:R32">IF(COUNT(H27:P27)=0,"",COUNTIF(H27:P27,"&gt;=0"))</f>
        <v>3</v>
      </c>
      <c r="S27" s="103">
        <f aca="true" t="shared" si="20" ref="S27:S32">IF(COUNT(H27:P27)=0,"",(IF(LEFT(H27,1)="-",1,0)+IF(LEFT(J27,1)="-",1,0)+IF(LEFT(L27,1)="-",1,0)+IF(LEFT(N27,1)="-",1,0)+IF(LEFT(P27,1)="-",1,0)))</f>
        <v>0</v>
      </c>
      <c r="T27" s="104"/>
      <c r="U27" s="105"/>
      <c r="W27" s="106">
        <f aca="true" t="shared" si="21" ref="W27:W32">+AA27+AC27+AE27+AG27+AI27</f>
        <v>33</v>
      </c>
      <c r="X27" s="107">
        <f aca="true" t="shared" si="22" ref="X27:X32">+AB27+AD27+AF27+AH27+AJ27</f>
        <v>20</v>
      </c>
      <c r="Y27" s="108">
        <f aca="true" t="shared" si="23" ref="Y27:Y32">+W27-X27</f>
        <v>13</v>
      </c>
      <c r="AA27" s="109">
        <f aca="true" t="shared" si="24" ref="AA27:AA32">IF(H27="",0,IF(LEFT(H27,1)="-",ABS(H27),(IF(H27&gt;9,H27+2,11))))</f>
        <v>11</v>
      </c>
      <c r="AB27" s="110">
        <f aca="true" t="shared" si="25" ref="AB27:AB32">IF(H27="",0,IF(LEFT(H27,1)="-",(IF(ABS(H27)&gt;9,(ABS(H27)+2),11)),H27))</f>
        <v>5</v>
      </c>
      <c r="AC27" s="109">
        <f aca="true" t="shared" si="26" ref="AC27:AC32">IF(J27="",0,IF(LEFT(J27,1)="-",ABS(J27),(IF(J27&gt;9,J27+2,11))))</f>
        <v>11</v>
      </c>
      <c r="AD27" s="110">
        <f aca="true" t="shared" si="27" ref="AD27:AD32">IF(J27="",0,IF(LEFT(J27,1)="-",(IF(ABS(J27)&gt;9,(ABS(J27)+2),11)),J27))</f>
        <v>8</v>
      </c>
      <c r="AE27" s="109">
        <f aca="true" t="shared" si="28" ref="AE27:AE32">IF(L27="",0,IF(LEFT(L27,1)="-",ABS(L27),(IF(L27&gt;9,L27+2,11))))</f>
        <v>11</v>
      </c>
      <c r="AF27" s="110">
        <f aca="true" t="shared" si="29" ref="AF27:AF32">IF(L27="",0,IF(LEFT(L27,1)="-",(IF(ABS(L27)&gt;9,(ABS(L27)+2),11)),L27))</f>
        <v>7</v>
      </c>
      <c r="AG27" s="109">
        <f aca="true" t="shared" si="30" ref="AG27:AG32">IF(N27="",0,IF(LEFT(N27,1)="-",ABS(N27),(IF(N27&gt;9,N27+2,11))))</f>
        <v>0</v>
      </c>
      <c r="AH27" s="110">
        <f aca="true" t="shared" si="31" ref="AH27:AH32">IF(N27="",0,IF(LEFT(N27,1)="-",(IF(ABS(N27)&gt;9,(ABS(N27)+2),11)),N27))</f>
        <v>0</v>
      </c>
      <c r="AI27" s="109">
        <f aca="true" t="shared" si="32" ref="AI27:AI32">IF(P27="",0,IF(LEFT(P27,1)="-",ABS(P27),(IF(P27&gt;9,P27+2,11))))</f>
        <v>0</v>
      </c>
      <c r="AJ27" s="110">
        <f aca="true" t="shared" si="33" ref="AJ27:AJ32">IF(P27="",0,IF(LEFT(P27,1)="-",(IF(ABS(P27)&gt;9,(ABS(P27)+2),11)),P27))</f>
        <v>0</v>
      </c>
      <c r="AL27" s="434">
        <f>IF(OR(ISBLANK(AL21),ISBLANK(AL23)),0,1)</f>
        <v>0</v>
      </c>
      <c r="AM27" s="436">
        <f aca="true" t="shared" si="34" ref="AM27:AM32">IF(AO27=3,1,0)</f>
        <v>0</v>
      </c>
      <c r="AN27" s="211">
        <f aca="true" t="shared" si="35" ref="AN27:AN32">IF(AP27=3,1,0)</f>
        <v>0</v>
      </c>
      <c r="AO27" s="436">
        <f aca="true" t="shared" si="36" ref="AO27:AO32">IF($AL27=1,$AL27*R27,0)</f>
        <v>0</v>
      </c>
      <c r="AP27" s="211">
        <f aca="true" t="shared" si="37" ref="AP27:AP32">IF($AL27=1,$AL27*S27,0)</f>
        <v>0</v>
      </c>
      <c r="AQ27" s="436">
        <f aca="true" t="shared" si="38" ref="AQ27:AQ32">$AL27*W27</f>
        <v>0</v>
      </c>
      <c r="AR27" s="211">
        <f aca="true" t="shared" si="39" ref="AR27:AR32">$AL27*X27</f>
        <v>0</v>
      </c>
    </row>
    <row r="28" spans="2:44" ht="15.75" outlineLevel="1">
      <c r="B28" s="361" t="s">
        <v>76</v>
      </c>
      <c r="C28" s="181"/>
      <c r="D28" s="99" t="str">
        <f>IF(D22&gt;"",D22,"")</f>
        <v>Aleksi Veini/Rasmus Hakonen</v>
      </c>
      <c r="E28" s="111" t="str">
        <f>IF(D24&gt;"",D24,"")</f>
        <v>Peter Siket-Szasz/Rasmus Hellström</v>
      </c>
      <c r="F28" s="112"/>
      <c r="G28" s="101"/>
      <c r="H28" s="467"/>
      <c r="I28" s="468"/>
      <c r="J28" s="467"/>
      <c r="K28" s="468"/>
      <c r="L28" s="467"/>
      <c r="M28" s="468"/>
      <c r="N28" s="467"/>
      <c r="O28" s="468"/>
      <c r="P28" s="467"/>
      <c r="Q28" s="468"/>
      <c r="R28" s="102">
        <f t="shared" si="19"/>
      </c>
      <c r="S28" s="103">
        <f t="shared" si="20"/>
      </c>
      <c r="T28" s="113"/>
      <c r="U28" s="114"/>
      <c r="W28" s="106">
        <f t="shared" si="21"/>
        <v>0</v>
      </c>
      <c r="X28" s="107">
        <f t="shared" si="22"/>
        <v>0</v>
      </c>
      <c r="Y28" s="108">
        <f t="shared" si="23"/>
        <v>0</v>
      </c>
      <c r="AA28" s="115">
        <f t="shared" si="24"/>
        <v>0</v>
      </c>
      <c r="AB28" s="116">
        <f t="shared" si="25"/>
        <v>0</v>
      </c>
      <c r="AC28" s="115">
        <f t="shared" si="26"/>
        <v>0</v>
      </c>
      <c r="AD28" s="116">
        <f t="shared" si="27"/>
        <v>0</v>
      </c>
      <c r="AE28" s="115">
        <f t="shared" si="28"/>
        <v>0</v>
      </c>
      <c r="AF28" s="116">
        <f t="shared" si="29"/>
        <v>0</v>
      </c>
      <c r="AG28" s="115">
        <f t="shared" si="30"/>
        <v>0</v>
      </c>
      <c r="AH28" s="116">
        <f t="shared" si="31"/>
        <v>0</v>
      </c>
      <c r="AI28" s="115">
        <f t="shared" si="32"/>
        <v>0</v>
      </c>
      <c r="AJ28" s="116">
        <f t="shared" si="33"/>
        <v>0</v>
      </c>
      <c r="AL28" s="217">
        <f>IF(OR(ISBLANK(AL22),ISBLANK(AL24)),0,1)</f>
        <v>0</v>
      </c>
      <c r="AM28" s="437">
        <f t="shared" si="34"/>
        <v>0</v>
      </c>
      <c r="AN28" s="225">
        <f t="shared" si="35"/>
        <v>0</v>
      </c>
      <c r="AO28" s="437">
        <f t="shared" si="36"/>
        <v>0</v>
      </c>
      <c r="AP28" s="225">
        <f t="shared" si="37"/>
        <v>0</v>
      </c>
      <c r="AQ28" s="437">
        <f t="shared" si="38"/>
        <v>0</v>
      </c>
      <c r="AR28" s="225">
        <f t="shared" si="39"/>
        <v>0</v>
      </c>
    </row>
    <row r="29" spans="2:44" ht="16.5" outlineLevel="1" thickBot="1">
      <c r="B29" s="361" t="s">
        <v>77</v>
      </c>
      <c r="C29" s="181"/>
      <c r="D29" s="117" t="str">
        <f>IF(D21&gt;"",D21,"")</f>
        <v>Jussi Mäkelä/Kimi Kivelä</v>
      </c>
      <c r="E29" s="118" t="str">
        <f>IF(D24&gt;"",D24,"")</f>
        <v>Peter Siket-Szasz/Rasmus Hellström</v>
      </c>
      <c r="F29" s="94"/>
      <c r="G29" s="95"/>
      <c r="H29" s="472"/>
      <c r="I29" s="473"/>
      <c r="J29" s="472"/>
      <c r="K29" s="473"/>
      <c r="L29" s="472"/>
      <c r="M29" s="473"/>
      <c r="N29" s="472"/>
      <c r="O29" s="473"/>
      <c r="P29" s="472"/>
      <c r="Q29" s="473"/>
      <c r="R29" s="102">
        <f t="shared" si="19"/>
      </c>
      <c r="S29" s="103">
        <f t="shared" si="20"/>
      </c>
      <c r="T29" s="113"/>
      <c r="U29" s="114"/>
      <c r="W29" s="106">
        <f t="shared" si="21"/>
        <v>0</v>
      </c>
      <c r="X29" s="107">
        <f t="shared" si="22"/>
        <v>0</v>
      </c>
      <c r="Y29" s="108">
        <f t="shared" si="23"/>
        <v>0</v>
      </c>
      <c r="AA29" s="115">
        <f t="shared" si="24"/>
        <v>0</v>
      </c>
      <c r="AB29" s="116">
        <f t="shared" si="25"/>
        <v>0</v>
      </c>
      <c r="AC29" s="115">
        <f t="shared" si="26"/>
        <v>0</v>
      </c>
      <c r="AD29" s="116">
        <f t="shared" si="27"/>
        <v>0</v>
      </c>
      <c r="AE29" s="115">
        <f t="shared" si="28"/>
        <v>0</v>
      </c>
      <c r="AF29" s="116">
        <f t="shared" si="29"/>
        <v>0</v>
      </c>
      <c r="AG29" s="115">
        <f t="shared" si="30"/>
        <v>0</v>
      </c>
      <c r="AH29" s="116">
        <f t="shared" si="31"/>
        <v>0</v>
      </c>
      <c r="AI29" s="115">
        <f t="shared" si="32"/>
        <v>0</v>
      </c>
      <c r="AJ29" s="116">
        <f t="shared" si="33"/>
        <v>0</v>
      </c>
      <c r="AL29" s="217">
        <f>IF(OR(ISBLANK(AL21),ISBLANK(AL24)),0,1)</f>
        <v>0</v>
      </c>
      <c r="AM29" s="437">
        <f t="shared" si="34"/>
        <v>0</v>
      </c>
      <c r="AN29" s="225">
        <f t="shared" si="35"/>
        <v>0</v>
      </c>
      <c r="AO29" s="437">
        <f t="shared" si="36"/>
        <v>0</v>
      </c>
      <c r="AP29" s="225">
        <f t="shared" si="37"/>
        <v>0</v>
      </c>
      <c r="AQ29" s="437">
        <f t="shared" si="38"/>
        <v>0</v>
      </c>
      <c r="AR29" s="225">
        <f t="shared" si="39"/>
        <v>0</v>
      </c>
    </row>
    <row r="30" spans="2:44" ht="15.75" outlineLevel="1">
      <c r="B30" s="361" t="s">
        <v>78</v>
      </c>
      <c r="C30" s="181"/>
      <c r="D30" s="99" t="str">
        <f>IF(D22&gt;"",D22,"")</f>
        <v>Aleksi Veini/Rasmus Hakonen</v>
      </c>
      <c r="E30" s="111" t="str">
        <f>IF(D23&gt;"",D23,"")</f>
        <v>Topi Ruotsalainen/Samu Leskinen</v>
      </c>
      <c r="F30" s="86"/>
      <c r="G30" s="101"/>
      <c r="H30" s="474">
        <v>-6</v>
      </c>
      <c r="I30" s="475"/>
      <c r="J30" s="474">
        <v>7</v>
      </c>
      <c r="K30" s="475"/>
      <c r="L30" s="474">
        <v>7</v>
      </c>
      <c r="M30" s="475"/>
      <c r="N30" s="474">
        <v>-6</v>
      </c>
      <c r="O30" s="475"/>
      <c r="P30" s="474">
        <v>7</v>
      </c>
      <c r="Q30" s="475"/>
      <c r="R30" s="102">
        <f t="shared" si="19"/>
        <v>3</v>
      </c>
      <c r="S30" s="103">
        <f t="shared" si="20"/>
        <v>2</v>
      </c>
      <c r="T30" s="113"/>
      <c r="U30" s="114"/>
      <c r="W30" s="106">
        <f t="shared" si="21"/>
        <v>45</v>
      </c>
      <c r="X30" s="107">
        <f t="shared" si="22"/>
        <v>43</v>
      </c>
      <c r="Y30" s="108">
        <f t="shared" si="23"/>
        <v>2</v>
      </c>
      <c r="AA30" s="115">
        <f t="shared" si="24"/>
        <v>6</v>
      </c>
      <c r="AB30" s="116">
        <f t="shared" si="25"/>
        <v>11</v>
      </c>
      <c r="AC30" s="115">
        <f t="shared" si="26"/>
        <v>11</v>
      </c>
      <c r="AD30" s="116">
        <f t="shared" si="27"/>
        <v>7</v>
      </c>
      <c r="AE30" s="115">
        <f t="shared" si="28"/>
        <v>11</v>
      </c>
      <c r="AF30" s="116">
        <f t="shared" si="29"/>
        <v>7</v>
      </c>
      <c r="AG30" s="115">
        <f t="shared" si="30"/>
        <v>6</v>
      </c>
      <c r="AH30" s="116">
        <f t="shared" si="31"/>
        <v>11</v>
      </c>
      <c r="AI30" s="115">
        <f t="shared" si="32"/>
        <v>11</v>
      </c>
      <c r="AJ30" s="116">
        <f t="shared" si="33"/>
        <v>7</v>
      </c>
      <c r="AL30" s="217">
        <f>IF(OR(ISBLANK(AL22),ISBLANK(AL23)),0,1)</f>
        <v>0</v>
      </c>
      <c r="AM30" s="437">
        <f t="shared" si="34"/>
        <v>0</v>
      </c>
      <c r="AN30" s="225">
        <f t="shared" si="35"/>
        <v>0</v>
      </c>
      <c r="AO30" s="437">
        <f t="shared" si="36"/>
        <v>0</v>
      </c>
      <c r="AP30" s="225">
        <f t="shared" si="37"/>
        <v>0</v>
      </c>
      <c r="AQ30" s="437">
        <f t="shared" si="38"/>
        <v>0</v>
      </c>
      <c r="AR30" s="225">
        <f t="shared" si="39"/>
        <v>0</v>
      </c>
    </row>
    <row r="31" spans="2:44" ht="15.75" outlineLevel="1">
      <c r="B31" s="361" t="s">
        <v>79</v>
      </c>
      <c r="C31" s="181"/>
      <c r="D31" s="99" t="str">
        <f>IF(D21&gt;"",D21,"")</f>
        <v>Jussi Mäkelä/Kimi Kivelä</v>
      </c>
      <c r="E31" s="111" t="str">
        <f>IF(D22&gt;"",D22,"")</f>
        <v>Aleksi Veini/Rasmus Hakonen</v>
      </c>
      <c r="F31" s="112"/>
      <c r="G31" s="101"/>
      <c r="H31" s="467">
        <v>6</v>
      </c>
      <c r="I31" s="468"/>
      <c r="J31" s="467">
        <v>9</v>
      </c>
      <c r="K31" s="468"/>
      <c r="L31" s="469">
        <v>4</v>
      </c>
      <c r="M31" s="468"/>
      <c r="N31" s="467"/>
      <c r="O31" s="468"/>
      <c r="P31" s="467"/>
      <c r="Q31" s="468"/>
      <c r="R31" s="102">
        <f t="shared" si="19"/>
        <v>3</v>
      </c>
      <c r="S31" s="103">
        <f t="shared" si="20"/>
        <v>0</v>
      </c>
      <c r="T31" s="113"/>
      <c r="U31" s="114"/>
      <c r="W31" s="106">
        <f t="shared" si="21"/>
        <v>33</v>
      </c>
      <c r="X31" s="107">
        <f t="shared" si="22"/>
        <v>19</v>
      </c>
      <c r="Y31" s="108">
        <f t="shared" si="23"/>
        <v>14</v>
      </c>
      <c r="AA31" s="115">
        <f t="shared" si="24"/>
        <v>11</v>
      </c>
      <c r="AB31" s="116">
        <f t="shared" si="25"/>
        <v>6</v>
      </c>
      <c r="AC31" s="115">
        <f t="shared" si="26"/>
        <v>11</v>
      </c>
      <c r="AD31" s="116">
        <f t="shared" si="27"/>
        <v>9</v>
      </c>
      <c r="AE31" s="115">
        <f t="shared" si="28"/>
        <v>11</v>
      </c>
      <c r="AF31" s="116">
        <f t="shared" si="29"/>
        <v>4</v>
      </c>
      <c r="AG31" s="115">
        <f t="shared" si="30"/>
        <v>0</v>
      </c>
      <c r="AH31" s="116">
        <f t="shared" si="31"/>
        <v>0</v>
      </c>
      <c r="AI31" s="115">
        <f t="shared" si="32"/>
        <v>0</v>
      </c>
      <c r="AJ31" s="116">
        <f t="shared" si="33"/>
        <v>0</v>
      </c>
      <c r="AL31" s="217">
        <f>IF(OR(ISBLANK(AL21),ISBLANK(AL22)),0,1)</f>
        <v>0</v>
      </c>
      <c r="AM31" s="437">
        <f t="shared" si="34"/>
        <v>0</v>
      </c>
      <c r="AN31" s="225">
        <f t="shared" si="35"/>
        <v>0</v>
      </c>
      <c r="AO31" s="437">
        <f t="shared" si="36"/>
        <v>0</v>
      </c>
      <c r="AP31" s="225">
        <f t="shared" si="37"/>
        <v>0</v>
      </c>
      <c r="AQ31" s="437">
        <f t="shared" si="38"/>
        <v>0</v>
      </c>
      <c r="AR31" s="225">
        <f t="shared" si="39"/>
        <v>0</v>
      </c>
    </row>
    <row r="32" spans="2:44" ht="16.5" outlineLevel="1" thickBot="1">
      <c r="B32" s="362" t="s">
        <v>80</v>
      </c>
      <c r="C32" s="182"/>
      <c r="D32" s="119" t="str">
        <f>IF(D23&gt;"",D23,"")</f>
        <v>Topi Ruotsalainen/Samu Leskinen</v>
      </c>
      <c r="E32" s="120" t="str">
        <f>IF(D24&gt;"",D24,"")</f>
        <v>Peter Siket-Szasz/Rasmus Hellström</v>
      </c>
      <c r="F32" s="121"/>
      <c r="G32" s="122"/>
      <c r="H32" s="470"/>
      <c r="I32" s="471"/>
      <c r="J32" s="470"/>
      <c r="K32" s="471"/>
      <c r="L32" s="470"/>
      <c r="M32" s="471"/>
      <c r="N32" s="470"/>
      <c r="O32" s="471"/>
      <c r="P32" s="470"/>
      <c r="Q32" s="471"/>
      <c r="R32" s="123">
        <f t="shared" si="19"/>
      </c>
      <c r="S32" s="124">
        <f t="shared" si="20"/>
      </c>
      <c r="T32" s="125"/>
      <c r="U32" s="126"/>
      <c r="W32" s="106">
        <f t="shared" si="21"/>
        <v>0</v>
      </c>
      <c r="X32" s="107">
        <f t="shared" si="22"/>
        <v>0</v>
      </c>
      <c r="Y32" s="108">
        <f t="shared" si="23"/>
        <v>0</v>
      </c>
      <c r="AA32" s="127">
        <f t="shared" si="24"/>
        <v>0</v>
      </c>
      <c r="AB32" s="128">
        <f t="shared" si="25"/>
        <v>0</v>
      </c>
      <c r="AC32" s="127">
        <f t="shared" si="26"/>
        <v>0</v>
      </c>
      <c r="AD32" s="128">
        <f t="shared" si="27"/>
        <v>0</v>
      </c>
      <c r="AE32" s="127">
        <f t="shared" si="28"/>
        <v>0</v>
      </c>
      <c r="AF32" s="128">
        <f t="shared" si="29"/>
        <v>0</v>
      </c>
      <c r="AG32" s="127">
        <f t="shared" si="30"/>
        <v>0</v>
      </c>
      <c r="AH32" s="128">
        <f t="shared" si="31"/>
        <v>0</v>
      </c>
      <c r="AI32" s="127">
        <f t="shared" si="32"/>
        <v>0</v>
      </c>
      <c r="AJ32" s="128">
        <f t="shared" si="33"/>
        <v>0</v>
      </c>
      <c r="AL32" s="435">
        <f>IF(OR(ISBLANK(AL23),ISBLANK(AL24)),0,1)</f>
        <v>0</v>
      </c>
      <c r="AM32" s="438">
        <f t="shared" si="34"/>
        <v>0</v>
      </c>
      <c r="AN32" s="277">
        <f t="shared" si="35"/>
        <v>0</v>
      </c>
      <c r="AO32" s="438">
        <f t="shared" si="36"/>
        <v>0</v>
      </c>
      <c r="AP32" s="277">
        <f t="shared" si="37"/>
        <v>0</v>
      </c>
      <c r="AQ32" s="438">
        <f t="shared" si="38"/>
        <v>0</v>
      </c>
      <c r="AR32" s="277">
        <f t="shared" si="39"/>
        <v>0</v>
      </c>
    </row>
    <row r="33" ht="15.75" thickTop="1"/>
  </sheetData>
  <sheetProtection/>
  <mergeCells count="106">
    <mergeCell ref="AM3:AN3"/>
    <mergeCell ref="AM19:AN19"/>
    <mergeCell ref="P2:R2"/>
    <mergeCell ref="J4:K4"/>
    <mergeCell ref="L4:M4"/>
    <mergeCell ref="N4:O4"/>
    <mergeCell ref="P11:Q11"/>
    <mergeCell ref="T4:U4"/>
    <mergeCell ref="T5:U5"/>
    <mergeCell ref="T6:U6"/>
    <mergeCell ref="H10:I10"/>
    <mergeCell ref="J10:K10"/>
    <mergeCell ref="L10:M10"/>
    <mergeCell ref="N10:O10"/>
    <mergeCell ref="P10:Q10"/>
    <mergeCell ref="S2:U2"/>
    <mergeCell ref="F3:H3"/>
    <mergeCell ref="I3:K3"/>
    <mergeCell ref="L3:O3"/>
    <mergeCell ref="L2:O2"/>
    <mergeCell ref="T7:U7"/>
    <mergeCell ref="T8:U8"/>
    <mergeCell ref="H13:I13"/>
    <mergeCell ref="J13:K13"/>
    <mergeCell ref="L13:M13"/>
    <mergeCell ref="N13:O13"/>
    <mergeCell ref="P13:Q13"/>
    <mergeCell ref="R10:S10"/>
    <mergeCell ref="H11:I11"/>
    <mergeCell ref="J11:K11"/>
    <mergeCell ref="L11:M11"/>
    <mergeCell ref="N11:O11"/>
    <mergeCell ref="H15:I15"/>
    <mergeCell ref="J15:K15"/>
    <mergeCell ref="L15:M15"/>
    <mergeCell ref="N15:O15"/>
    <mergeCell ref="P15:Q15"/>
    <mergeCell ref="H12:I12"/>
    <mergeCell ref="J12:K12"/>
    <mergeCell ref="L12:M12"/>
    <mergeCell ref="N12:O12"/>
    <mergeCell ref="P12:Q12"/>
    <mergeCell ref="H16:I16"/>
    <mergeCell ref="J16:K16"/>
    <mergeCell ref="L16:M16"/>
    <mergeCell ref="N16:O16"/>
    <mergeCell ref="P16:Q16"/>
    <mergeCell ref="H14:I14"/>
    <mergeCell ref="J14:K14"/>
    <mergeCell ref="L14:M14"/>
    <mergeCell ref="N14:O14"/>
    <mergeCell ref="P14:Q14"/>
    <mergeCell ref="T20:U20"/>
    <mergeCell ref="L18:O18"/>
    <mergeCell ref="P18:R18"/>
    <mergeCell ref="S18:U18"/>
    <mergeCell ref="F19:H19"/>
    <mergeCell ref="I19:K19"/>
    <mergeCell ref="L19:O19"/>
    <mergeCell ref="S19:U19"/>
    <mergeCell ref="R26:S26"/>
    <mergeCell ref="F20:G20"/>
    <mergeCell ref="H20:I20"/>
    <mergeCell ref="J20:K20"/>
    <mergeCell ref="L20:M20"/>
    <mergeCell ref="N20:O20"/>
    <mergeCell ref="P28:Q28"/>
    <mergeCell ref="T21:U21"/>
    <mergeCell ref="T22:U22"/>
    <mergeCell ref="T23:U23"/>
    <mergeCell ref="T24:U24"/>
    <mergeCell ref="H26:I26"/>
    <mergeCell ref="J26:K26"/>
    <mergeCell ref="L26:M26"/>
    <mergeCell ref="N26:O26"/>
    <mergeCell ref="P26:Q26"/>
    <mergeCell ref="P30:Q30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H32:I32"/>
    <mergeCell ref="J32:K32"/>
    <mergeCell ref="L32:M32"/>
    <mergeCell ref="N32:O32"/>
    <mergeCell ref="P32:Q32"/>
    <mergeCell ref="H29:I29"/>
    <mergeCell ref="J29:K29"/>
    <mergeCell ref="L29:M29"/>
    <mergeCell ref="N29:O29"/>
    <mergeCell ref="P29:Q29"/>
    <mergeCell ref="S3:U3"/>
    <mergeCell ref="H31:I31"/>
    <mergeCell ref="J31:K31"/>
    <mergeCell ref="L31:M31"/>
    <mergeCell ref="N31:O31"/>
    <mergeCell ref="P31:Q31"/>
    <mergeCell ref="H30:I30"/>
    <mergeCell ref="J30:K30"/>
    <mergeCell ref="L30:M30"/>
    <mergeCell ref="N30:O3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Header>&amp;CMejlans Bollförening r.f.</oddHeader>
    <oddFooter>&amp;Cwww.mbf.fi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4.28125" style="0" bestFit="1" customWidth="1"/>
    <col min="4" max="4" width="14.8515625" style="0" bestFit="1" customWidth="1"/>
    <col min="5" max="8" width="34.00390625" style="0" bestFit="1" customWidth="1"/>
    <col min="9" max="9" width="18.7109375" style="0" customWidth="1"/>
  </cols>
  <sheetData>
    <row r="1" ht="15.75" thickBot="1"/>
    <row r="2" spans="7:8" ht="15">
      <c r="G2" s="175" t="s">
        <v>128</v>
      </c>
      <c r="H2" s="201" t="s">
        <v>131</v>
      </c>
    </row>
    <row r="3" spans="7:8" ht="15">
      <c r="G3" s="176" t="s">
        <v>129</v>
      </c>
      <c r="H3" s="202" t="s">
        <v>142</v>
      </c>
    </row>
    <row r="4" spans="1:8" ht="15.75" thickBot="1">
      <c r="A4" s="372"/>
      <c r="B4" s="373" t="s">
        <v>242</v>
      </c>
      <c r="C4" s="373" t="s">
        <v>243</v>
      </c>
      <c r="D4" s="374" t="s">
        <v>244</v>
      </c>
      <c r="G4" s="177" t="s">
        <v>130</v>
      </c>
      <c r="H4" s="203" t="s">
        <v>171</v>
      </c>
    </row>
    <row r="5" spans="1:5" ht="15">
      <c r="A5" s="375" t="s">
        <v>9</v>
      </c>
      <c r="B5" s="382">
        <v>4409</v>
      </c>
      <c r="C5" s="382" t="s">
        <v>97</v>
      </c>
      <c r="D5" s="383" t="s">
        <v>3</v>
      </c>
      <c r="E5" s="199" t="s">
        <v>97</v>
      </c>
    </row>
    <row r="6" spans="1:6" ht="15">
      <c r="A6" s="375" t="s">
        <v>10</v>
      </c>
      <c r="B6" s="371"/>
      <c r="C6" s="371"/>
      <c r="D6" s="376"/>
      <c r="E6" s="387"/>
      <c r="F6" s="199" t="s">
        <v>97</v>
      </c>
    </row>
    <row r="7" spans="1:7" ht="15">
      <c r="A7" s="377" t="s">
        <v>11</v>
      </c>
      <c r="B7" s="370"/>
      <c r="C7" s="370"/>
      <c r="D7" s="378"/>
      <c r="E7" s="199" t="s">
        <v>123</v>
      </c>
      <c r="F7" s="395" t="s">
        <v>581</v>
      </c>
      <c r="G7" s="131"/>
    </row>
    <row r="8" spans="1:7" ht="15">
      <c r="A8" s="377" t="s">
        <v>12</v>
      </c>
      <c r="B8" s="370" t="s">
        <v>353</v>
      </c>
      <c r="C8" s="370" t="s">
        <v>123</v>
      </c>
      <c r="D8" s="378" t="s">
        <v>119</v>
      </c>
      <c r="E8" s="387"/>
      <c r="G8" s="199" t="s">
        <v>97</v>
      </c>
    </row>
    <row r="9" spans="1:8" ht="15">
      <c r="A9" s="375" t="s">
        <v>19</v>
      </c>
      <c r="B9" s="382">
        <v>3672</v>
      </c>
      <c r="C9" s="382" t="s">
        <v>90</v>
      </c>
      <c r="D9" s="383" t="s">
        <v>27</v>
      </c>
      <c r="E9" s="199" t="s">
        <v>111</v>
      </c>
      <c r="G9" s="395" t="s">
        <v>597</v>
      </c>
      <c r="H9" s="131"/>
    </row>
    <row r="10" spans="1:8" ht="15">
      <c r="A10" s="375" t="s">
        <v>239</v>
      </c>
      <c r="B10" s="371" t="s">
        <v>352</v>
      </c>
      <c r="C10" s="371" t="s">
        <v>111</v>
      </c>
      <c r="D10" s="376" t="s">
        <v>32</v>
      </c>
      <c r="E10" s="387" t="s">
        <v>412</v>
      </c>
      <c r="F10" s="199" t="s">
        <v>99</v>
      </c>
      <c r="G10" s="131"/>
      <c r="H10" s="131"/>
    </row>
    <row r="11" spans="1:8" ht="15">
      <c r="A11" s="377" t="s">
        <v>240</v>
      </c>
      <c r="B11" s="370"/>
      <c r="C11" s="370"/>
      <c r="D11" s="378"/>
      <c r="E11" s="199" t="s">
        <v>99</v>
      </c>
      <c r="F11" s="387" t="s">
        <v>584</v>
      </c>
      <c r="H11" s="131"/>
    </row>
    <row r="12" spans="1:8" ht="15">
      <c r="A12" s="379" t="s">
        <v>241</v>
      </c>
      <c r="B12" s="389">
        <v>3906</v>
      </c>
      <c r="C12" s="389" t="s">
        <v>99</v>
      </c>
      <c r="D12" s="390" t="s">
        <v>100</v>
      </c>
      <c r="E12" s="387"/>
      <c r="H12" s="394" t="s">
        <v>97</v>
      </c>
    </row>
    <row r="13" spans="1:8" ht="15">
      <c r="A13" s="178"/>
      <c r="B13" s="47"/>
      <c r="C13" s="47"/>
      <c r="D13" s="47"/>
      <c r="F13" s="77"/>
      <c r="G13" s="77"/>
      <c r="H13" s="395" t="s">
        <v>600</v>
      </c>
    </row>
    <row r="14" spans="1:8" ht="15">
      <c r="A14" s="375" t="s">
        <v>250</v>
      </c>
      <c r="B14" s="382">
        <v>3933</v>
      </c>
      <c r="C14" s="382" t="s">
        <v>98</v>
      </c>
      <c r="D14" s="383" t="s">
        <v>63</v>
      </c>
      <c r="E14" s="199" t="s">
        <v>127</v>
      </c>
      <c r="H14" s="197"/>
    </row>
    <row r="15" spans="1:8" ht="15">
      <c r="A15" s="375" t="s">
        <v>251</v>
      </c>
      <c r="B15" s="371"/>
      <c r="C15" s="371"/>
      <c r="D15" s="376"/>
      <c r="E15" s="387"/>
      <c r="F15" s="199" t="s">
        <v>94</v>
      </c>
      <c r="H15" s="197"/>
    </row>
    <row r="16" spans="1:8" ht="15">
      <c r="A16" s="377" t="s">
        <v>252</v>
      </c>
      <c r="B16" s="370" t="s">
        <v>355</v>
      </c>
      <c r="C16" s="370" t="s">
        <v>93</v>
      </c>
      <c r="D16" s="378" t="s">
        <v>3</v>
      </c>
      <c r="E16" s="199" t="s">
        <v>94</v>
      </c>
      <c r="F16" s="395" t="s">
        <v>586</v>
      </c>
      <c r="G16" s="131"/>
      <c r="H16" s="197"/>
    </row>
    <row r="17" spans="1:8" ht="15">
      <c r="A17" s="377" t="s">
        <v>253</v>
      </c>
      <c r="B17" s="392">
        <v>3662</v>
      </c>
      <c r="C17" s="392" t="s">
        <v>94</v>
      </c>
      <c r="D17" s="393" t="s">
        <v>95</v>
      </c>
      <c r="E17" s="387" t="s">
        <v>566</v>
      </c>
      <c r="G17" s="199" t="s">
        <v>91</v>
      </c>
      <c r="H17" s="197"/>
    </row>
    <row r="18" spans="1:8" ht="15">
      <c r="A18" s="375" t="s">
        <v>254</v>
      </c>
      <c r="B18" s="371" t="s">
        <v>354</v>
      </c>
      <c r="C18" s="371" t="s">
        <v>91</v>
      </c>
      <c r="D18" s="376" t="s">
        <v>30</v>
      </c>
      <c r="E18" s="199" t="s">
        <v>91</v>
      </c>
      <c r="G18" s="387" t="s">
        <v>596</v>
      </c>
      <c r="H18" s="77"/>
    </row>
    <row r="19" spans="1:8" ht="15">
      <c r="A19" s="375" t="s">
        <v>255</v>
      </c>
      <c r="B19" s="371"/>
      <c r="C19" s="371"/>
      <c r="D19" s="376"/>
      <c r="E19" s="387"/>
      <c r="F19" s="199" t="s">
        <v>91</v>
      </c>
      <c r="G19" s="131"/>
      <c r="H19" s="77"/>
    </row>
    <row r="20" spans="1:8" ht="15">
      <c r="A20" s="377" t="s">
        <v>256</v>
      </c>
      <c r="B20" s="370"/>
      <c r="C20" s="370"/>
      <c r="D20" s="378"/>
      <c r="E20" s="199" t="s">
        <v>89</v>
      </c>
      <c r="F20" s="387" t="s">
        <v>587</v>
      </c>
      <c r="H20" s="77"/>
    </row>
    <row r="21" spans="1:8" ht="15">
      <c r="A21" s="379" t="s">
        <v>257</v>
      </c>
      <c r="B21" s="389">
        <v>4028</v>
      </c>
      <c r="C21" s="389" t="s">
        <v>89</v>
      </c>
      <c r="D21" s="390" t="s">
        <v>20</v>
      </c>
      <c r="E21" s="387"/>
      <c r="H21" s="7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Header>&amp;CMejlans Bollförening r.f.</oddHeader>
    <oddFooter>&amp;Cwww.mbf.fi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5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1.8515625" style="0" customWidth="1"/>
    <col min="2" max="2" width="4.00390625" style="0" customWidth="1"/>
    <col min="3" max="3" width="5.140625" style="0" bestFit="1" customWidth="1"/>
    <col min="4" max="4" width="37.28125" style="0" bestFit="1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customWidth="1"/>
    <col min="23" max="23" width="3.421875" style="0" customWidth="1"/>
    <col min="24" max="24" width="5.00390625" style="0" customWidth="1"/>
  </cols>
  <sheetData>
    <row r="1" ht="15.75" thickBot="1"/>
    <row r="2" spans="2:21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103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2:21" ht="16.5" thickBot="1">
      <c r="B3" s="7"/>
      <c r="C3" s="180"/>
      <c r="D3" s="8" t="s">
        <v>3</v>
      </c>
      <c r="E3" s="9" t="s">
        <v>4</v>
      </c>
      <c r="F3" s="559" t="s">
        <v>168</v>
      </c>
      <c r="G3" s="501"/>
      <c r="H3" s="502"/>
      <c r="I3" s="503" t="s">
        <v>5</v>
      </c>
      <c r="J3" s="504"/>
      <c r="K3" s="504"/>
      <c r="L3" s="505">
        <v>41342</v>
      </c>
      <c r="M3" s="505"/>
      <c r="N3" s="505"/>
      <c r="O3" s="506"/>
      <c r="P3" s="10" t="s">
        <v>6</v>
      </c>
      <c r="Q3" s="194"/>
      <c r="R3" s="194"/>
      <c r="S3" s="507">
        <v>0.5833333333333334</v>
      </c>
      <c r="T3" s="508"/>
      <c r="U3" s="509"/>
    </row>
    <row r="4" spans="2:21" ht="16.5" thickTop="1">
      <c r="B4" s="12"/>
      <c r="C4" s="184" t="s">
        <v>145</v>
      </c>
      <c r="D4" s="13" t="s">
        <v>7</v>
      </c>
      <c r="E4" s="14" t="s">
        <v>8</v>
      </c>
      <c r="F4" s="488" t="s">
        <v>9</v>
      </c>
      <c r="G4" s="489"/>
      <c r="H4" s="488" t="s">
        <v>10</v>
      </c>
      <c r="I4" s="489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</row>
    <row r="5" spans="2:21" ht="15">
      <c r="B5" s="19" t="s">
        <v>9</v>
      </c>
      <c r="C5" s="185">
        <v>3345</v>
      </c>
      <c r="D5" s="20" t="s">
        <v>101</v>
      </c>
      <c r="E5" s="21" t="s">
        <v>3</v>
      </c>
      <c r="F5" s="22"/>
      <c r="G5" s="23"/>
      <c r="H5" s="24">
        <v>3</v>
      </c>
      <c r="I5" s="25">
        <v>0</v>
      </c>
      <c r="J5" s="24">
        <v>3</v>
      </c>
      <c r="K5" s="25">
        <v>0</v>
      </c>
      <c r="L5" s="24">
        <v>3</v>
      </c>
      <c r="M5" s="25">
        <v>0</v>
      </c>
      <c r="N5" s="24"/>
      <c r="O5" s="25"/>
      <c r="P5" s="26">
        <v>3</v>
      </c>
      <c r="Q5" s="27">
        <v>0</v>
      </c>
      <c r="R5" s="28"/>
      <c r="S5" s="29"/>
      <c r="T5" s="555">
        <v>1</v>
      </c>
      <c r="U5" s="556"/>
    </row>
    <row r="6" spans="2:21" ht="15">
      <c r="B6" s="30" t="s">
        <v>10</v>
      </c>
      <c r="C6" s="185">
        <v>2620</v>
      </c>
      <c r="D6" s="20" t="s">
        <v>18</v>
      </c>
      <c r="E6" s="31" t="s">
        <v>18</v>
      </c>
      <c r="F6" s="32">
        <v>0</v>
      </c>
      <c r="G6" s="33">
        <v>3</v>
      </c>
      <c r="H6" s="34"/>
      <c r="I6" s="35"/>
      <c r="J6" s="32">
        <v>3</v>
      </c>
      <c r="K6" s="33">
        <v>0</v>
      </c>
      <c r="L6" s="32">
        <v>3</v>
      </c>
      <c r="M6" s="33">
        <v>0</v>
      </c>
      <c r="N6" s="32"/>
      <c r="O6" s="33"/>
      <c r="P6" s="26">
        <v>2</v>
      </c>
      <c r="Q6" s="27">
        <v>1</v>
      </c>
      <c r="R6" s="28"/>
      <c r="S6" s="29"/>
      <c r="T6" s="555">
        <v>2</v>
      </c>
      <c r="U6" s="556"/>
    </row>
    <row r="7" spans="2:21" ht="15">
      <c r="B7" s="30" t="s">
        <v>11</v>
      </c>
      <c r="C7" s="185">
        <v>2260</v>
      </c>
      <c r="D7" s="20" t="s">
        <v>17</v>
      </c>
      <c r="E7" s="31" t="s">
        <v>17</v>
      </c>
      <c r="F7" s="32">
        <v>0</v>
      </c>
      <c r="G7" s="33">
        <v>3</v>
      </c>
      <c r="H7" s="32">
        <v>0</v>
      </c>
      <c r="I7" s="33">
        <v>3</v>
      </c>
      <c r="J7" s="34"/>
      <c r="K7" s="35"/>
      <c r="L7" s="32">
        <v>3</v>
      </c>
      <c r="M7" s="33">
        <v>1</v>
      </c>
      <c r="N7" s="32"/>
      <c r="O7" s="33"/>
      <c r="P7" s="26">
        <v>1</v>
      </c>
      <c r="Q7" s="27">
        <v>2</v>
      </c>
      <c r="R7" s="28"/>
      <c r="S7" s="29"/>
      <c r="T7" s="555">
        <v>3</v>
      </c>
      <c r="U7" s="556"/>
    </row>
    <row r="8" spans="2:21" ht="15.75" thickBot="1">
      <c r="B8" s="36" t="s">
        <v>12</v>
      </c>
      <c r="C8" s="186">
        <v>2011</v>
      </c>
      <c r="D8" s="37" t="s">
        <v>102</v>
      </c>
      <c r="E8" s="38" t="s">
        <v>3</v>
      </c>
      <c r="F8" s="39">
        <v>0</v>
      </c>
      <c r="G8" s="40">
        <v>3</v>
      </c>
      <c r="H8" s="39">
        <v>0</v>
      </c>
      <c r="I8" s="40">
        <v>3</v>
      </c>
      <c r="J8" s="39">
        <v>1</v>
      </c>
      <c r="K8" s="40">
        <v>3</v>
      </c>
      <c r="L8" s="41"/>
      <c r="M8" s="42"/>
      <c r="N8" s="39"/>
      <c r="O8" s="40"/>
      <c r="P8" s="43">
        <v>0</v>
      </c>
      <c r="Q8" s="44">
        <v>3</v>
      </c>
      <c r="R8" s="45"/>
      <c r="S8" s="46"/>
      <c r="T8" s="557">
        <v>4</v>
      </c>
      <c r="U8" s="558"/>
    </row>
    <row r="9" ht="15.75" thickTop="1"/>
    <row r="10" spans="2:7" ht="15" outlineLevel="1">
      <c r="B10" t="s">
        <v>149</v>
      </c>
      <c r="D10" s="196" t="s">
        <v>155</v>
      </c>
      <c r="E10" s="198" t="s">
        <v>169</v>
      </c>
      <c r="F10">
        <v>3</v>
      </c>
      <c r="G10">
        <v>0</v>
      </c>
    </row>
    <row r="11" spans="2:7" ht="15" outlineLevel="1">
      <c r="B11" t="s">
        <v>150</v>
      </c>
      <c r="D11" s="196" t="s">
        <v>156</v>
      </c>
      <c r="E11" s="198" t="s">
        <v>170</v>
      </c>
      <c r="F11">
        <v>3</v>
      </c>
      <c r="G11">
        <v>0</v>
      </c>
    </row>
    <row r="12" spans="2:7" ht="15" outlineLevel="1">
      <c r="B12" t="s">
        <v>151</v>
      </c>
      <c r="D12" s="196" t="s">
        <v>157</v>
      </c>
      <c r="E12" s="198" t="s">
        <v>169</v>
      </c>
      <c r="F12">
        <v>3</v>
      </c>
      <c r="G12">
        <v>0</v>
      </c>
    </row>
    <row r="13" spans="2:7" ht="15" outlineLevel="1">
      <c r="B13" t="s">
        <v>152</v>
      </c>
      <c r="D13" s="196" t="s">
        <v>158</v>
      </c>
      <c r="E13" s="198" t="s">
        <v>170</v>
      </c>
      <c r="F13">
        <v>3</v>
      </c>
      <c r="G13">
        <v>0</v>
      </c>
    </row>
    <row r="14" spans="2:7" ht="15" outlineLevel="1">
      <c r="B14" t="s">
        <v>153</v>
      </c>
      <c r="D14" s="196" t="s">
        <v>159</v>
      </c>
      <c r="E14" s="198" t="s">
        <v>169</v>
      </c>
      <c r="F14">
        <v>3</v>
      </c>
      <c r="G14">
        <v>0</v>
      </c>
    </row>
    <row r="15" spans="2:7" ht="15" outlineLevel="1">
      <c r="B15" t="s">
        <v>154</v>
      </c>
      <c r="D15" s="196" t="s">
        <v>160</v>
      </c>
      <c r="E15" s="198" t="s">
        <v>170</v>
      </c>
      <c r="F15">
        <v>3</v>
      </c>
      <c r="G15">
        <v>1</v>
      </c>
    </row>
  </sheetData>
  <sheetProtection/>
  <mergeCells count="17">
    <mergeCell ref="L2:O2"/>
    <mergeCell ref="P2:R2"/>
    <mergeCell ref="S2:U2"/>
    <mergeCell ref="F3:H3"/>
    <mergeCell ref="I3:K3"/>
    <mergeCell ref="L3:O3"/>
    <mergeCell ref="S3:U3"/>
    <mergeCell ref="T5:U5"/>
    <mergeCell ref="T6:U6"/>
    <mergeCell ref="T7:U7"/>
    <mergeCell ref="T8:U8"/>
    <mergeCell ref="F4:G4"/>
    <mergeCell ref="H4:I4"/>
    <mergeCell ref="J4:K4"/>
    <mergeCell ref="L4:M4"/>
    <mergeCell ref="N4:O4"/>
    <mergeCell ref="T4:U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&amp;CMejlans Bollförening r.f.</oddHeader>
    <oddFooter>&amp;Cwww.mbf.fi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412"/>
      <c r="B1" s="396" t="s">
        <v>388</v>
      </c>
    </row>
    <row r="2" spans="6:7" ht="15">
      <c r="F2" s="175" t="s">
        <v>128</v>
      </c>
      <c r="G2" s="201" t="s">
        <v>131</v>
      </c>
    </row>
    <row r="3" spans="6:7" ht="15">
      <c r="F3" s="176" t="s">
        <v>129</v>
      </c>
      <c r="G3" s="202" t="s">
        <v>132</v>
      </c>
    </row>
    <row r="4" spans="1:7" ht="15.75" thickBot="1">
      <c r="A4" s="372"/>
      <c r="B4" s="373" t="s">
        <v>242</v>
      </c>
      <c r="C4" s="373" t="s">
        <v>243</v>
      </c>
      <c r="D4" s="374" t="s">
        <v>244</v>
      </c>
      <c r="F4" s="177" t="s">
        <v>130</v>
      </c>
      <c r="G4" s="203" t="s">
        <v>171</v>
      </c>
    </row>
    <row r="5" spans="1:5" ht="15">
      <c r="A5" s="375" t="s">
        <v>9</v>
      </c>
      <c r="B5" s="371" t="s">
        <v>354</v>
      </c>
      <c r="C5" s="371" t="s">
        <v>258</v>
      </c>
      <c r="D5" s="376" t="s">
        <v>3</v>
      </c>
      <c r="E5" s="199" t="s">
        <v>258</v>
      </c>
    </row>
    <row r="6" spans="1:6" ht="15">
      <c r="A6" s="375" t="s">
        <v>10</v>
      </c>
      <c r="B6" s="371"/>
      <c r="C6" s="371"/>
      <c r="D6" s="376"/>
      <c r="E6" s="387"/>
      <c r="F6" s="199" t="s">
        <v>258</v>
      </c>
    </row>
    <row r="7" spans="1:7" ht="15">
      <c r="A7" s="377" t="s">
        <v>11</v>
      </c>
      <c r="B7" s="370" t="s">
        <v>365</v>
      </c>
      <c r="C7" s="370" t="s">
        <v>404</v>
      </c>
      <c r="D7" s="378" t="s">
        <v>17</v>
      </c>
      <c r="E7" s="199" t="s">
        <v>404</v>
      </c>
      <c r="F7" s="395" t="s">
        <v>598</v>
      </c>
      <c r="G7" s="131"/>
    </row>
    <row r="8" spans="1:7" ht="15">
      <c r="A8" s="377" t="s">
        <v>12</v>
      </c>
      <c r="B8" s="370" t="s">
        <v>355</v>
      </c>
      <c r="C8" s="370" t="s">
        <v>266</v>
      </c>
      <c r="D8" s="378" t="s">
        <v>3</v>
      </c>
      <c r="E8" s="387" t="s">
        <v>588</v>
      </c>
      <c r="G8" s="394" t="s">
        <v>259</v>
      </c>
    </row>
    <row r="9" spans="1:7" ht="15">
      <c r="A9" s="375" t="s">
        <v>19</v>
      </c>
      <c r="B9" s="371" t="s">
        <v>360</v>
      </c>
      <c r="C9" s="371" t="s">
        <v>260</v>
      </c>
      <c r="D9" s="376" t="s">
        <v>18</v>
      </c>
      <c r="E9" s="199" t="s">
        <v>260</v>
      </c>
      <c r="G9" s="395" t="s">
        <v>603</v>
      </c>
    </row>
    <row r="10" spans="1:7" ht="15">
      <c r="A10" s="375" t="s">
        <v>239</v>
      </c>
      <c r="B10" s="371" t="s">
        <v>352</v>
      </c>
      <c r="C10" s="371" t="s">
        <v>267</v>
      </c>
      <c r="D10" s="376" t="s">
        <v>18</v>
      </c>
      <c r="E10" s="387" t="s">
        <v>585</v>
      </c>
      <c r="F10" s="199" t="s">
        <v>259</v>
      </c>
      <c r="G10" s="131"/>
    </row>
    <row r="11" spans="1:6" ht="15">
      <c r="A11" s="377" t="s">
        <v>240</v>
      </c>
      <c r="B11" s="370"/>
      <c r="C11" s="370"/>
      <c r="D11" s="378"/>
      <c r="E11" s="199" t="s">
        <v>259</v>
      </c>
      <c r="F11" s="387" t="s">
        <v>592</v>
      </c>
    </row>
    <row r="12" spans="1:5" ht="15">
      <c r="A12" s="379" t="s">
        <v>241</v>
      </c>
      <c r="B12" s="380" t="s">
        <v>353</v>
      </c>
      <c r="C12" s="380" t="s">
        <v>259</v>
      </c>
      <c r="D12" s="381" t="s">
        <v>3</v>
      </c>
      <c r="E12" s="387"/>
    </row>
    <row r="13" spans="1:5" ht="15">
      <c r="A13" s="178"/>
      <c r="B13" s="47"/>
      <c r="C13" s="47"/>
      <c r="D13" s="47"/>
      <c r="E13" s="4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7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42187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hidden="1" customWidth="1"/>
  </cols>
  <sheetData>
    <row r="1" s="411" customFormat="1" ht="11.25"/>
    <row r="2" ht="18.75">
      <c r="A2" s="279" t="s">
        <v>155</v>
      </c>
    </row>
    <row r="3" spans="1:17" ht="15.75" outlineLevel="1">
      <c r="A3" s="130"/>
      <c r="B3" s="208"/>
      <c r="C3" s="209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1"/>
      <c r="Q3" s="212" t="s">
        <v>175</v>
      </c>
    </row>
    <row r="4" spans="1:17" ht="15.75" outlineLevel="1">
      <c r="A4" s="131"/>
      <c r="B4" s="47"/>
      <c r="C4" s="213" t="s">
        <v>176</v>
      </c>
      <c r="D4" s="214"/>
      <c r="E4" s="214"/>
      <c r="F4" s="47"/>
      <c r="G4" s="215" t="s">
        <v>177</v>
      </c>
      <c r="H4" s="216"/>
      <c r="I4" s="560" t="s">
        <v>131</v>
      </c>
      <c r="J4" s="561"/>
      <c r="K4" s="561"/>
      <c r="L4" s="561"/>
      <c r="M4" s="561"/>
      <c r="N4" s="562"/>
      <c r="O4" s="217"/>
      <c r="Q4" s="212" t="s">
        <v>178</v>
      </c>
    </row>
    <row r="5" spans="1:18" ht="17.25" customHeight="1" outlineLevel="1">
      <c r="A5" s="131"/>
      <c r="B5" s="218"/>
      <c r="C5" s="219" t="s">
        <v>179</v>
      </c>
      <c r="D5" s="214"/>
      <c r="E5" s="214"/>
      <c r="F5" s="47"/>
      <c r="G5" s="215" t="s">
        <v>180</v>
      </c>
      <c r="H5" s="216"/>
      <c r="I5" s="560" t="s">
        <v>3</v>
      </c>
      <c r="J5" s="561"/>
      <c r="K5" s="561"/>
      <c r="L5" s="561"/>
      <c r="M5" s="561"/>
      <c r="N5" s="562"/>
      <c r="O5" s="217"/>
      <c r="Q5" s="220"/>
      <c r="R5" s="220"/>
    </row>
    <row r="6" spans="1:18" ht="15" outlineLevel="1">
      <c r="A6" s="131"/>
      <c r="B6" s="214"/>
      <c r="C6" s="221" t="s">
        <v>181</v>
      </c>
      <c r="D6" s="214"/>
      <c r="E6" s="214"/>
      <c r="F6" s="214"/>
      <c r="G6" s="215" t="s">
        <v>182</v>
      </c>
      <c r="H6" s="222"/>
      <c r="I6" s="563" t="s">
        <v>212</v>
      </c>
      <c r="J6" s="563"/>
      <c r="K6" s="563"/>
      <c r="L6" s="563"/>
      <c r="M6" s="563"/>
      <c r="N6" s="564"/>
      <c r="O6" s="217"/>
      <c r="Q6" s="220"/>
      <c r="R6" s="220"/>
    </row>
    <row r="7" spans="1:18" ht="15.75" outlineLevel="1">
      <c r="A7" s="131"/>
      <c r="B7" s="214"/>
      <c r="C7" s="214"/>
      <c r="D7" s="214"/>
      <c r="E7" s="214"/>
      <c r="F7" s="214"/>
      <c r="G7" s="215" t="s">
        <v>183</v>
      </c>
      <c r="H7" s="216"/>
      <c r="I7" s="565">
        <v>41342</v>
      </c>
      <c r="J7" s="566"/>
      <c r="K7" s="566"/>
      <c r="L7" s="223" t="s">
        <v>184</v>
      </c>
      <c r="M7" s="567">
        <v>0.5833333333333334</v>
      </c>
      <c r="N7" s="564"/>
      <c r="O7" s="217"/>
      <c r="Q7" s="220"/>
      <c r="R7" s="220"/>
    </row>
    <row r="8" spans="1:18" ht="15" outlineLevel="1">
      <c r="A8" s="131"/>
      <c r="B8" s="47"/>
      <c r="C8" s="224" t="s">
        <v>185</v>
      </c>
      <c r="D8" s="214"/>
      <c r="E8" s="214"/>
      <c r="F8" s="214"/>
      <c r="G8" s="224" t="s">
        <v>185</v>
      </c>
      <c r="H8" s="214"/>
      <c r="I8" s="214"/>
      <c r="J8" s="214"/>
      <c r="K8" s="214"/>
      <c r="L8" s="214"/>
      <c r="M8" s="214"/>
      <c r="N8" s="214"/>
      <c r="O8" s="225"/>
      <c r="Q8" s="220"/>
      <c r="R8" s="220"/>
    </row>
    <row r="9" spans="1:18" ht="15.75" outlineLevel="1">
      <c r="A9" s="217"/>
      <c r="B9" s="226" t="s">
        <v>186</v>
      </c>
      <c r="C9" s="568" t="s">
        <v>101</v>
      </c>
      <c r="D9" s="569"/>
      <c r="E9" s="227"/>
      <c r="F9" s="228" t="s">
        <v>187</v>
      </c>
      <c r="G9" s="568" t="s">
        <v>17</v>
      </c>
      <c r="H9" s="570"/>
      <c r="I9" s="570"/>
      <c r="J9" s="570"/>
      <c r="K9" s="570"/>
      <c r="L9" s="570"/>
      <c r="M9" s="570"/>
      <c r="N9" s="571"/>
      <c r="O9" s="217"/>
      <c r="Q9" s="220"/>
      <c r="R9" s="220"/>
    </row>
    <row r="10" spans="1:18" ht="15" outlineLevel="1">
      <c r="A10" s="217"/>
      <c r="B10" s="229" t="s">
        <v>188</v>
      </c>
      <c r="C10" s="572" t="s">
        <v>258</v>
      </c>
      <c r="D10" s="573"/>
      <c r="E10" s="230"/>
      <c r="F10" s="231" t="s">
        <v>189</v>
      </c>
      <c r="G10" s="572" t="s">
        <v>402</v>
      </c>
      <c r="H10" s="574"/>
      <c r="I10" s="574"/>
      <c r="J10" s="574"/>
      <c r="K10" s="574"/>
      <c r="L10" s="574"/>
      <c r="M10" s="574"/>
      <c r="N10" s="575"/>
      <c r="O10" s="217"/>
      <c r="Q10" s="220"/>
      <c r="R10" s="220"/>
    </row>
    <row r="11" spans="1:18" ht="15" outlineLevel="1">
      <c r="A11" s="217"/>
      <c r="B11" s="232" t="s">
        <v>190</v>
      </c>
      <c r="C11" s="572" t="s">
        <v>259</v>
      </c>
      <c r="D11" s="573"/>
      <c r="E11" s="230"/>
      <c r="F11" s="233" t="s">
        <v>191</v>
      </c>
      <c r="G11" s="572" t="s">
        <v>404</v>
      </c>
      <c r="H11" s="574"/>
      <c r="I11" s="574"/>
      <c r="J11" s="574"/>
      <c r="K11" s="574"/>
      <c r="L11" s="574"/>
      <c r="M11" s="574"/>
      <c r="N11" s="575"/>
      <c r="O11" s="217"/>
      <c r="Q11" s="220"/>
      <c r="R11" s="220"/>
    </row>
    <row r="12" spans="1:18" ht="15" outlineLevel="1">
      <c r="A12" s="131"/>
      <c r="B12" s="234" t="s">
        <v>192</v>
      </c>
      <c r="C12" s="235"/>
      <c r="D12" s="236"/>
      <c r="E12" s="237"/>
      <c r="F12" s="234" t="s">
        <v>192</v>
      </c>
      <c r="G12" s="238"/>
      <c r="H12" s="238"/>
      <c r="I12" s="238"/>
      <c r="J12" s="238"/>
      <c r="K12" s="238"/>
      <c r="L12" s="238"/>
      <c r="M12" s="238"/>
      <c r="N12" s="238"/>
      <c r="O12" s="225"/>
      <c r="Q12" s="220"/>
      <c r="R12" s="220"/>
    </row>
    <row r="13" spans="1:18" ht="15" outlineLevel="1">
      <c r="A13" s="217"/>
      <c r="B13" s="229"/>
      <c r="C13" s="572" t="s">
        <v>258</v>
      </c>
      <c r="D13" s="573"/>
      <c r="E13" s="230"/>
      <c r="F13" s="231"/>
      <c r="G13" s="572" t="s">
        <v>402</v>
      </c>
      <c r="H13" s="574"/>
      <c r="I13" s="574"/>
      <c r="J13" s="574"/>
      <c r="K13" s="574"/>
      <c r="L13" s="574"/>
      <c r="M13" s="574"/>
      <c r="N13" s="575"/>
      <c r="O13" s="217"/>
      <c r="Q13" s="220"/>
      <c r="R13" s="220"/>
    </row>
    <row r="14" spans="1:18" ht="15" outlineLevel="1">
      <c r="A14" s="217"/>
      <c r="B14" s="239"/>
      <c r="C14" s="572" t="s">
        <v>259</v>
      </c>
      <c r="D14" s="573"/>
      <c r="E14" s="230"/>
      <c r="F14" s="240"/>
      <c r="G14" s="572" t="s">
        <v>404</v>
      </c>
      <c r="H14" s="574"/>
      <c r="I14" s="574"/>
      <c r="J14" s="574"/>
      <c r="K14" s="574"/>
      <c r="L14" s="574"/>
      <c r="M14" s="574"/>
      <c r="N14" s="575"/>
      <c r="O14" s="217"/>
      <c r="Q14" s="220"/>
      <c r="R14" s="220"/>
    </row>
    <row r="15" spans="1:18" ht="15.75" outlineLevel="1">
      <c r="A15" s="131"/>
      <c r="B15" s="214"/>
      <c r="C15" s="214"/>
      <c r="D15" s="214"/>
      <c r="E15" s="214"/>
      <c r="F15" s="241" t="s">
        <v>193</v>
      </c>
      <c r="G15" s="224"/>
      <c r="H15" s="224"/>
      <c r="I15" s="224"/>
      <c r="J15" s="214"/>
      <c r="K15" s="214"/>
      <c r="L15" s="214"/>
      <c r="M15" s="242"/>
      <c r="N15" s="47"/>
      <c r="O15" s="225"/>
      <c r="Q15" s="220"/>
      <c r="R15" s="220"/>
    </row>
    <row r="16" spans="1:18" ht="15" outlineLevel="1">
      <c r="A16" s="131"/>
      <c r="B16" s="243" t="s">
        <v>194</v>
      </c>
      <c r="C16" s="214"/>
      <c r="D16" s="214"/>
      <c r="E16" s="214"/>
      <c r="F16" s="244" t="s">
        <v>195</v>
      </c>
      <c r="G16" s="244" t="s">
        <v>196</v>
      </c>
      <c r="H16" s="244" t="s">
        <v>197</v>
      </c>
      <c r="I16" s="244" t="s">
        <v>198</v>
      </c>
      <c r="J16" s="244" t="s">
        <v>199</v>
      </c>
      <c r="K16" s="576" t="s">
        <v>74</v>
      </c>
      <c r="L16" s="577"/>
      <c r="M16" s="245" t="s">
        <v>200</v>
      </c>
      <c r="N16" s="246" t="s">
        <v>13</v>
      </c>
      <c r="O16" s="217"/>
      <c r="R16" s="220"/>
    </row>
    <row r="17" spans="1:18" ht="18" customHeight="1" outlineLevel="1">
      <c r="A17" s="217"/>
      <c r="B17" s="80" t="s">
        <v>201</v>
      </c>
      <c r="C17" s="247" t="str">
        <f>IF(+C10&gt;"",C10&amp;" - "&amp;G10,"")</f>
        <v>Eriksson Pihla - Nerman Ksenia</v>
      </c>
      <c r="D17" s="248"/>
      <c r="E17" s="249"/>
      <c r="F17" s="250">
        <v>7</v>
      </c>
      <c r="G17" s="250">
        <v>4</v>
      </c>
      <c r="H17" s="250">
        <v>1</v>
      </c>
      <c r="I17" s="250"/>
      <c r="J17" s="250"/>
      <c r="K17" s="251">
        <f>IF(ISBLANK(F17),"",COUNTIF(F17:J17,"&gt;=0"))</f>
        <v>3</v>
      </c>
      <c r="L17" s="252">
        <f>IF(ISBLANK(F17),"",(IF(LEFT(F17,1)="-",1,0)+IF(LEFT(G17,1)="-",1,0)+IF(LEFT(H17,1)="-",1,0)+IF(LEFT(I17,1)="-",1,0)+IF(LEFT(J17,1)="-",1,0)))</f>
        <v>0</v>
      </c>
      <c r="M17" s="253">
        <f aca="true" t="shared" si="0" ref="M17:N21">IF(K17=3,1,"")</f>
        <v>1</v>
      </c>
      <c r="N17" s="254">
        <f t="shared" si="0"/>
      </c>
      <c r="O17" s="217"/>
      <c r="Q17" s="220"/>
      <c r="R17" s="220"/>
    </row>
    <row r="18" spans="1:18" ht="18" customHeight="1" outlineLevel="1">
      <c r="A18" s="217"/>
      <c r="B18" s="80" t="s">
        <v>202</v>
      </c>
      <c r="C18" s="248" t="str">
        <f>IF(C11&gt;"",C11&amp;" - "&amp;G11,"")</f>
        <v>Lundström Annika - Lotto Alexandra</v>
      </c>
      <c r="D18" s="247"/>
      <c r="E18" s="249"/>
      <c r="F18" s="255">
        <v>8</v>
      </c>
      <c r="G18" s="250">
        <v>4</v>
      </c>
      <c r="H18" s="250">
        <v>6</v>
      </c>
      <c r="I18" s="250"/>
      <c r="J18" s="250"/>
      <c r="K18" s="251">
        <f>IF(ISBLANK(F18),"",COUNTIF(F18:J18,"&gt;=0"))</f>
        <v>3</v>
      </c>
      <c r="L18" s="252">
        <f>IF(ISBLANK(F18),"",(IF(LEFT(F18,1)="-",1,0)+IF(LEFT(G18,1)="-",1,0)+IF(LEFT(H18,1)="-",1,0)+IF(LEFT(I18,1)="-",1,0)+IF(LEFT(J18,1)="-",1,0)))</f>
        <v>0</v>
      </c>
      <c r="M18" s="253">
        <f t="shared" si="0"/>
        <v>1</v>
      </c>
      <c r="N18" s="254">
        <f t="shared" si="0"/>
      </c>
      <c r="O18" s="217"/>
      <c r="Q18" s="220"/>
      <c r="R18" s="220"/>
    </row>
    <row r="19" spans="1:18" ht="18" customHeight="1" outlineLevel="1">
      <c r="A19" s="217"/>
      <c r="B19" s="256" t="s">
        <v>203</v>
      </c>
      <c r="C19" s="257" t="str">
        <f>IF(C13&gt;"",C13&amp;" / "&amp;C14,"")</f>
        <v>Eriksson Pihla / Lundström Annika</v>
      </c>
      <c r="D19" s="258" t="str">
        <f>IF(G13&gt;"",G13&amp;" / "&amp;G14,"")</f>
        <v>Nerman Ksenia / Lotto Alexandra</v>
      </c>
      <c r="E19" s="259"/>
      <c r="F19" s="260">
        <v>5</v>
      </c>
      <c r="G19" s="261">
        <v>3</v>
      </c>
      <c r="H19" s="262">
        <v>6</v>
      </c>
      <c r="I19" s="262"/>
      <c r="J19" s="262"/>
      <c r="K19" s="251">
        <f>IF(ISBLANK(F19),"",COUNTIF(F19:J19,"&gt;=0"))</f>
        <v>3</v>
      </c>
      <c r="L19" s="252">
        <f>IF(ISBLANK(F19),"",(IF(LEFT(F19,1)="-",1,0)+IF(LEFT(G19,1)="-",1,0)+IF(LEFT(H19,1)="-",1,0)+IF(LEFT(I19,1)="-",1,0)+IF(LEFT(J19,1)="-",1,0)))</f>
        <v>0</v>
      </c>
      <c r="M19" s="253">
        <f t="shared" si="0"/>
        <v>1</v>
      </c>
      <c r="N19" s="254">
        <f t="shared" si="0"/>
      </c>
      <c r="O19" s="217"/>
      <c r="Q19" s="220"/>
      <c r="R19" s="220"/>
    </row>
    <row r="20" spans="1:18" ht="18" customHeight="1" outlineLevel="1">
      <c r="A20" s="217"/>
      <c r="B20" s="80" t="s">
        <v>204</v>
      </c>
      <c r="C20" s="248" t="str">
        <f>IF(+C10&gt;"",C10&amp;" - "&amp;G11,"")</f>
        <v>Eriksson Pihla - Lotto Alexandra</v>
      </c>
      <c r="D20" s="247"/>
      <c r="E20" s="249"/>
      <c r="F20" s="263"/>
      <c r="G20" s="250"/>
      <c r="H20" s="250"/>
      <c r="I20" s="250"/>
      <c r="J20" s="264"/>
      <c r="K20" s="251">
        <f>IF(ISBLANK(F20),"",COUNTIF(F20:J20,"&gt;=0"))</f>
      </c>
      <c r="L20" s="252">
        <f>IF(ISBLANK(F20),"",(IF(LEFT(F20,1)="-",1,0)+IF(LEFT(G20,1)="-",1,0)+IF(LEFT(H20,1)="-",1,0)+IF(LEFT(I20,1)="-",1,0)+IF(LEFT(J20,1)="-",1,0)))</f>
      </c>
      <c r="M20" s="253">
        <f t="shared" si="0"/>
      </c>
      <c r="N20" s="254">
        <f t="shared" si="0"/>
      </c>
      <c r="O20" s="217"/>
      <c r="Q20" s="220"/>
      <c r="R20" s="220"/>
    </row>
    <row r="21" spans="1:18" ht="18" customHeight="1" outlineLevel="1" thickBot="1">
      <c r="A21" s="217"/>
      <c r="B21" s="80" t="s">
        <v>205</v>
      </c>
      <c r="C21" s="248" t="str">
        <f>IF(+C11&gt;"",C11&amp;" - "&amp;G10,"")</f>
        <v>Lundström Annika - Nerman Ksenia</v>
      </c>
      <c r="D21" s="247"/>
      <c r="E21" s="249"/>
      <c r="F21" s="264"/>
      <c r="G21" s="250"/>
      <c r="H21" s="264"/>
      <c r="I21" s="250"/>
      <c r="J21" s="250"/>
      <c r="K21" s="251">
        <f>IF(ISBLANK(F21),"",COUNTIF(F21:J21,"&gt;=0"))</f>
      </c>
      <c r="L21" s="265">
        <f>IF(ISBLANK(F21),"",(IF(LEFT(F21,1)="-",1,0)+IF(LEFT(G21,1)="-",1,0)+IF(LEFT(H21,1)="-",1,0)+IF(LEFT(I21,1)="-",1,0)+IF(LEFT(J21,1)="-",1,0)))</f>
      </c>
      <c r="M21" s="253">
        <f t="shared" si="0"/>
      </c>
      <c r="N21" s="254">
        <f t="shared" si="0"/>
      </c>
      <c r="O21" s="217"/>
      <c r="Q21" s="220"/>
      <c r="R21" s="220"/>
    </row>
    <row r="22" spans="1:18" ht="16.5" outlineLevel="1" thickBot="1">
      <c r="A22" s="131"/>
      <c r="B22" s="214"/>
      <c r="C22" s="214"/>
      <c r="D22" s="214"/>
      <c r="E22" s="214"/>
      <c r="F22" s="214"/>
      <c r="G22" s="214"/>
      <c r="H22" s="214"/>
      <c r="I22" s="266" t="s">
        <v>206</v>
      </c>
      <c r="J22" s="267"/>
      <c r="K22" s="268">
        <f>IF(ISBLANK(D17),"",SUM(K17:K21))</f>
      </c>
      <c r="L22" s="269">
        <f>IF(ISBLANK(E17),"",SUM(L17:L21))</f>
      </c>
      <c r="M22" s="270">
        <f>IF(ISBLANK(F17),"",SUM(M17:M21))</f>
        <v>3</v>
      </c>
      <c r="N22" s="271">
        <f>IF(ISBLANK(F17),"",SUM(N17:N21))</f>
        <v>0</v>
      </c>
      <c r="O22" s="217"/>
      <c r="Q22" s="220"/>
      <c r="R22" s="220"/>
    </row>
    <row r="23" spans="1:18" ht="15" outlineLevel="1">
      <c r="A23" s="131"/>
      <c r="B23" s="213" t="s">
        <v>207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25"/>
      <c r="Q23" s="220"/>
      <c r="R23" s="220"/>
    </row>
    <row r="24" spans="1:18" ht="15" outlineLevel="1">
      <c r="A24" s="131"/>
      <c r="B24" s="272" t="s">
        <v>208</v>
      </c>
      <c r="C24" s="272"/>
      <c r="D24" s="272" t="s">
        <v>209</v>
      </c>
      <c r="E24" s="273"/>
      <c r="F24" s="272"/>
      <c r="G24" s="272" t="s">
        <v>210</v>
      </c>
      <c r="H24" s="273"/>
      <c r="I24" s="272"/>
      <c r="J24" s="274" t="s">
        <v>211</v>
      </c>
      <c r="K24" s="47"/>
      <c r="L24" s="214"/>
      <c r="M24" s="214"/>
      <c r="N24" s="214"/>
      <c r="O24" s="225"/>
      <c r="Q24" s="220"/>
      <c r="R24" s="220"/>
    </row>
    <row r="25" spans="1:18" ht="18.75" outlineLevel="1" thickBot="1">
      <c r="A25" s="131"/>
      <c r="B25" s="214"/>
      <c r="C25" s="214"/>
      <c r="D25" s="214"/>
      <c r="E25" s="214"/>
      <c r="F25" s="214"/>
      <c r="G25" s="214"/>
      <c r="H25" s="214"/>
      <c r="I25" s="214"/>
      <c r="J25" s="578" t="str">
        <f>IF(M22=3,C9,IF(N22=3,G9,""))</f>
        <v>MBF 1</v>
      </c>
      <c r="K25" s="579"/>
      <c r="L25" s="579"/>
      <c r="M25" s="579"/>
      <c r="N25" s="580"/>
      <c r="O25" s="217"/>
      <c r="Q25" s="220"/>
      <c r="R25" s="220"/>
    </row>
    <row r="26" spans="1:18" ht="18" outlineLevel="1">
      <c r="A26" s="129"/>
      <c r="B26" s="275"/>
      <c r="C26" s="275"/>
      <c r="D26" s="275"/>
      <c r="E26" s="275"/>
      <c r="F26" s="275"/>
      <c r="G26" s="275"/>
      <c r="H26" s="275"/>
      <c r="I26" s="275"/>
      <c r="J26" s="276"/>
      <c r="K26" s="276"/>
      <c r="L26" s="276"/>
      <c r="M26" s="276"/>
      <c r="N26" s="276"/>
      <c r="O26" s="277"/>
      <c r="Q26" s="220"/>
      <c r="R26" s="220"/>
    </row>
    <row r="27" s="411" customFormat="1" ht="11.25"/>
    <row r="28" spans="1:18" ht="18.75">
      <c r="A28" s="279" t="s">
        <v>156</v>
      </c>
      <c r="B28" s="278"/>
      <c r="Q28" s="220"/>
      <c r="R28" s="220"/>
    </row>
    <row r="29" spans="1:17" ht="15.75" outlineLevel="1">
      <c r="A29" s="130"/>
      <c r="B29" s="208"/>
      <c r="C29" s="209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1"/>
      <c r="Q29" s="212" t="s">
        <v>175</v>
      </c>
    </row>
    <row r="30" spans="1:17" ht="15.75" outlineLevel="1">
      <c r="A30" s="131"/>
      <c r="B30" s="47"/>
      <c r="C30" s="213" t="s">
        <v>176</v>
      </c>
      <c r="D30" s="214"/>
      <c r="E30" s="214"/>
      <c r="F30" s="47"/>
      <c r="G30" s="215" t="s">
        <v>177</v>
      </c>
      <c r="H30" s="216"/>
      <c r="I30" s="560" t="s">
        <v>131</v>
      </c>
      <c r="J30" s="561"/>
      <c r="K30" s="561"/>
      <c r="L30" s="561"/>
      <c r="M30" s="561"/>
      <c r="N30" s="562"/>
      <c r="O30" s="217"/>
      <c r="Q30" s="212" t="s">
        <v>178</v>
      </c>
    </row>
    <row r="31" spans="1:18" ht="17.25" customHeight="1" outlineLevel="1">
      <c r="A31" s="131"/>
      <c r="B31" s="218"/>
      <c r="C31" s="219" t="s">
        <v>179</v>
      </c>
      <c r="D31" s="214"/>
      <c r="E31" s="214"/>
      <c r="F31" s="47"/>
      <c r="G31" s="215" t="s">
        <v>180</v>
      </c>
      <c r="H31" s="216"/>
      <c r="I31" s="560" t="s">
        <v>3</v>
      </c>
      <c r="J31" s="561"/>
      <c r="K31" s="561"/>
      <c r="L31" s="561"/>
      <c r="M31" s="561"/>
      <c r="N31" s="562"/>
      <c r="O31" s="217"/>
      <c r="Q31" s="220"/>
      <c r="R31" s="220"/>
    </row>
    <row r="32" spans="1:18" ht="15" outlineLevel="1">
      <c r="A32" s="131"/>
      <c r="B32" s="214"/>
      <c r="C32" s="221" t="s">
        <v>181</v>
      </c>
      <c r="D32" s="214"/>
      <c r="E32" s="214"/>
      <c r="F32" s="214"/>
      <c r="G32" s="215" t="s">
        <v>182</v>
      </c>
      <c r="H32" s="222"/>
      <c r="I32" s="563" t="s">
        <v>212</v>
      </c>
      <c r="J32" s="563"/>
      <c r="K32" s="563"/>
      <c r="L32" s="563"/>
      <c r="M32" s="563"/>
      <c r="N32" s="564"/>
      <c r="O32" s="217"/>
      <c r="Q32" s="220"/>
      <c r="R32" s="220"/>
    </row>
    <row r="33" spans="1:18" ht="15.75" outlineLevel="1">
      <c r="A33" s="131"/>
      <c r="B33" s="214"/>
      <c r="C33" s="214"/>
      <c r="D33" s="214"/>
      <c r="E33" s="214"/>
      <c r="F33" s="214"/>
      <c r="G33" s="215" t="s">
        <v>183</v>
      </c>
      <c r="H33" s="216"/>
      <c r="I33" s="565">
        <v>41342</v>
      </c>
      <c r="J33" s="566"/>
      <c r="K33" s="566"/>
      <c r="L33" s="223" t="s">
        <v>184</v>
      </c>
      <c r="M33" s="567">
        <v>0.5833333333333334</v>
      </c>
      <c r="N33" s="564"/>
      <c r="O33" s="217"/>
      <c r="Q33" s="220"/>
      <c r="R33" s="220"/>
    </row>
    <row r="34" spans="1:18" ht="15" outlineLevel="1">
      <c r="A34" s="131"/>
      <c r="B34" s="47"/>
      <c r="C34" s="224" t="s">
        <v>185</v>
      </c>
      <c r="D34" s="214"/>
      <c r="E34" s="214"/>
      <c r="F34" s="214"/>
      <c r="G34" s="224" t="s">
        <v>185</v>
      </c>
      <c r="H34" s="214"/>
      <c r="I34" s="214"/>
      <c r="J34" s="214"/>
      <c r="K34" s="214"/>
      <c r="L34" s="214"/>
      <c r="M34" s="214"/>
      <c r="N34" s="214"/>
      <c r="O34" s="225"/>
      <c r="Q34" s="220"/>
      <c r="R34" s="220"/>
    </row>
    <row r="35" spans="1:18" ht="15.75" outlineLevel="1">
      <c r="A35" s="217"/>
      <c r="B35" s="226" t="s">
        <v>186</v>
      </c>
      <c r="C35" s="568" t="s">
        <v>102</v>
      </c>
      <c r="D35" s="569"/>
      <c r="E35" s="227"/>
      <c r="F35" s="228" t="s">
        <v>187</v>
      </c>
      <c r="G35" s="568" t="s">
        <v>18</v>
      </c>
      <c r="H35" s="570"/>
      <c r="I35" s="570"/>
      <c r="J35" s="570"/>
      <c r="K35" s="570"/>
      <c r="L35" s="570"/>
      <c r="M35" s="570"/>
      <c r="N35" s="571"/>
      <c r="O35" s="217"/>
      <c r="Q35" s="220"/>
      <c r="R35" s="220"/>
    </row>
    <row r="36" spans="1:18" ht="15" outlineLevel="1">
      <c r="A36" s="217"/>
      <c r="B36" s="229" t="s">
        <v>188</v>
      </c>
      <c r="C36" s="572" t="s">
        <v>268</v>
      </c>
      <c r="D36" s="581"/>
      <c r="E36" s="230"/>
      <c r="F36" s="231" t="s">
        <v>189</v>
      </c>
      <c r="G36" s="572" t="s">
        <v>267</v>
      </c>
      <c r="H36" s="582"/>
      <c r="I36" s="582"/>
      <c r="J36" s="582"/>
      <c r="K36" s="582"/>
      <c r="L36" s="582"/>
      <c r="M36" s="582"/>
      <c r="N36" s="583"/>
      <c r="O36" s="217"/>
      <c r="Q36" s="220"/>
      <c r="R36" s="220"/>
    </row>
    <row r="37" spans="1:18" ht="15" outlineLevel="1">
      <c r="A37" s="217"/>
      <c r="B37" s="232" t="s">
        <v>190</v>
      </c>
      <c r="C37" s="572" t="s">
        <v>266</v>
      </c>
      <c r="D37" s="581"/>
      <c r="E37" s="230"/>
      <c r="F37" s="233" t="s">
        <v>191</v>
      </c>
      <c r="G37" s="572" t="s">
        <v>260</v>
      </c>
      <c r="H37" s="582"/>
      <c r="I37" s="582"/>
      <c r="J37" s="582"/>
      <c r="K37" s="582"/>
      <c r="L37" s="582"/>
      <c r="M37" s="582"/>
      <c r="N37" s="583"/>
      <c r="O37" s="217"/>
      <c r="Q37" s="220"/>
      <c r="R37" s="220"/>
    </row>
    <row r="38" spans="1:18" ht="15" outlineLevel="1">
      <c r="A38" s="131"/>
      <c r="B38" s="234" t="s">
        <v>192</v>
      </c>
      <c r="C38" s="235"/>
      <c r="D38" s="236"/>
      <c r="E38" s="237"/>
      <c r="F38" s="234" t="s">
        <v>192</v>
      </c>
      <c r="G38" s="238"/>
      <c r="H38" s="238"/>
      <c r="I38" s="238"/>
      <c r="J38" s="238"/>
      <c r="K38" s="238"/>
      <c r="L38" s="238"/>
      <c r="M38" s="238"/>
      <c r="N38" s="238"/>
      <c r="O38" s="225"/>
      <c r="Q38" s="220"/>
      <c r="R38" s="220"/>
    </row>
    <row r="39" spans="1:18" ht="15" outlineLevel="1">
      <c r="A39" s="217"/>
      <c r="B39" s="229"/>
      <c r="C39" s="572" t="s">
        <v>268</v>
      </c>
      <c r="D39" s="581"/>
      <c r="E39" s="230"/>
      <c r="F39" s="231"/>
      <c r="G39" s="572" t="s">
        <v>267</v>
      </c>
      <c r="H39" s="582"/>
      <c r="I39" s="582"/>
      <c r="J39" s="582"/>
      <c r="K39" s="582"/>
      <c r="L39" s="582"/>
      <c r="M39" s="582"/>
      <c r="N39" s="583"/>
      <c r="O39" s="217"/>
      <c r="Q39" s="220"/>
      <c r="R39" s="220"/>
    </row>
    <row r="40" spans="1:18" ht="15" outlineLevel="1">
      <c r="A40" s="217"/>
      <c r="B40" s="239"/>
      <c r="C40" s="572" t="s">
        <v>266</v>
      </c>
      <c r="D40" s="581"/>
      <c r="E40" s="230"/>
      <c r="F40" s="240"/>
      <c r="G40" s="572" t="s">
        <v>260</v>
      </c>
      <c r="H40" s="582"/>
      <c r="I40" s="582"/>
      <c r="J40" s="582"/>
      <c r="K40" s="582"/>
      <c r="L40" s="582"/>
      <c r="M40" s="582"/>
      <c r="N40" s="583"/>
      <c r="O40" s="217"/>
      <c r="Q40" s="220"/>
      <c r="R40" s="220"/>
    </row>
    <row r="41" spans="1:18" ht="15.75" outlineLevel="1">
      <c r="A41" s="131"/>
      <c r="B41" s="214"/>
      <c r="C41" s="214"/>
      <c r="D41" s="214"/>
      <c r="E41" s="214"/>
      <c r="F41" s="241" t="s">
        <v>193</v>
      </c>
      <c r="G41" s="224"/>
      <c r="H41" s="224"/>
      <c r="I41" s="224"/>
      <c r="J41" s="214"/>
      <c r="K41" s="214"/>
      <c r="L41" s="214"/>
      <c r="M41" s="242"/>
      <c r="N41" s="47"/>
      <c r="O41" s="225"/>
      <c r="Q41" s="220"/>
      <c r="R41" s="220"/>
    </row>
    <row r="42" spans="1:18" ht="15" outlineLevel="1">
      <c r="A42" s="131"/>
      <c r="B42" s="243" t="s">
        <v>194</v>
      </c>
      <c r="C42" s="214"/>
      <c r="D42" s="214"/>
      <c r="E42" s="214"/>
      <c r="F42" s="244" t="s">
        <v>195</v>
      </c>
      <c r="G42" s="244" t="s">
        <v>196</v>
      </c>
      <c r="H42" s="244" t="s">
        <v>197</v>
      </c>
      <c r="I42" s="244" t="s">
        <v>198</v>
      </c>
      <c r="J42" s="244" t="s">
        <v>199</v>
      </c>
      <c r="K42" s="576" t="s">
        <v>74</v>
      </c>
      <c r="L42" s="577"/>
      <c r="M42" s="245" t="s">
        <v>200</v>
      </c>
      <c r="N42" s="246" t="s">
        <v>13</v>
      </c>
      <c r="O42" s="217"/>
      <c r="R42" s="220"/>
    </row>
    <row r="43" spans="1:18" ht="18" customHeight="1" outlineLevel="1">
      <c r="A43" s="217"/>
      <c r="B43" s="80" t="s">
        <v>201</v>
      </c>
      <c r="C43" s="247" t="str">
        <f>IF(+C36&gt;"",C36&amp;" - "&amp;G36,"")</f>
        <v>Saarialho Kaarina - Englund Carina</v>
      </c>
      <c r="D43" s="248"/>
      <c r="E43" s="249"/>
      <c r="F43" s="250">
        <v>-8</v>
      </c>
      <c r="G43" s="250">
        <v>-6</v>
      </c>
      <c r="H43" s="250">
        <v>-4</v>
      </c>
      <c r="I43" s="250"/>
      <c r="J43" s="250"/>
      <c r="K43" s="251">
        <f>IF(ISBLANK(F43),"",COUNTIF(F43:J43,"&gt;=0"))</f>
        <v>0</v>
      </c>
      <c r="L43" s="252">
        <f>IF(ISBLANK(F43),"",(IF(LEFT(F43,1)="-",1,0)+IF(LEFT(G43,1)="-",1,0)+IF(LEFT(H43,1)="-",1,0)+IF(LEFT(I43,1)="-",1,0)+IF(LEFT(J43,1)="-",1,0)))</f>
        <v>3</v>
      </c>
      <c r="M43" s="253">
        <f aca="true" t="shared" si="1" ref="M43:N47">IF(K43=3,1,"")</f>
      </c>
      <c r="N43" s="254">
        <f t="shared" si="1"/>
        <v>1</v>
      </c>
      <c r="O43" s="217"/>
      <c r="Q43" s="220"/>
      <c r="R43" s="220"/>
    </row>
    <row r="44" spans="1:18" ht="18" customHeight="1" outlineLevel="1">
      <c r="A44" s="217"/>
      <c r="B44" s="80" t="s">
        <v>202</v>
      </c>
      <c r="C44" s="248" t="str">
        <f>IF(C37&gt;"",C37&amp;" - "&amp;G37,"")</f>
        <v>Saarialho Marianna - Eriksson Sofie</v>
      </c>
      <c r="D44" s="247"/>
      <c r="E44" s="249"/>
      <c r="F44" s="255">
        <v>-6</v>
      </c>
      <c r="G44" s="250">
        <v>9</v>
      </c>
      <c r="H44" s="250">
        <v>-4</v>
      </c>
      <c r="I44" s="250">
        <v>-2</v>
      </c>
      <c r="J44" s="250"/>
      <c r="K44" s="251">
        <f>IF(ISBLANK(F44),"",COUNTIF(F44:J44,"&gt;=0"))</f>
        <v>1</v>
      </c>
      <c r="L44" s="252">
        <f>IF(ISBLANK(F44),"",(IF(LEFT(F44,1)="-",1,0)+IF(LEFT(G44,1)="-",1,0)+IF(LEFT(H44,1)="-",1,0)+IF(LEFT(I44,1)="-",1,0)+IF(LEFT(J44,1)="-",1,0)))</f>
        <v>3</v>
      </c>
      <c r="M44" s="253">
        <f t="shared" si="1"/>
      </c>
      <c r="N44" s="254">
        <f t="shared" si="1"/>
        <v>1</v>
      </c>
      <c r="O44" s="217"/>
      <c r="Q44" s="220"/>
      <c r="R44" s="220"/>
    </row>
    <row r="45" spans="1:18" ht="18" customHeight="1" outlineLevel="1">
      <c r="A45" s="217"/>
      <c r="B45" s="256" t="s">
        <v>203</v>
      </c>
      <c r="C45" s="257" t="str">
        <f>IF(C39&gt;"",C39&amp;" / "&amp;C40,"")</f>
        <v>Saarialho Kaarina / Saarialho Marianna</v>
      </c>
      <c r="D45" s="258" t="str">
        <f>IF(G39&gt;"",G39&amp;" / "&amp;G40,"")</f>
        <v>Englund Carina / Eriksson Sofie</v>
      </c>
      <c r="E45" s="259"/>
      <c r="F45" s="260">
        <v>-5</v>
      </c>
      <c r="G45" s="261">
        <v>-4</v>
      </c>
      <c r="H45" s="262">
        <v>-9</v>
      </c>
      <c r="I45" s="262"/>
      <c r="J45" s="262"/>
      <c r="K45" s="251">
        <f>IF(ISBLANK(F45),"",COUNTIF(F45:J45,"&gt;=0"))</f>
        <v>0</v>
      </c>
      <c r="L45" s="252">
        <f>IF(ISBLANK(F45),"",(IF(LEFT(F45,1)="-",1,0)+IF(LEFT(G45,1)="-",1,0)+IF(LEFT(H45,1)="-",1,0)+IF(LEFT(I45,1)="-",1,0)+IF(LEFT(J45,1)="-",1,0)))</f>
        <v>3</v>
      </c>
      <c r="M45" s="253">
        <f t="shared" si="1"/>
      </c>
      <c r="N45" s="254">
        <f t="shared" si="1"/>
        <v>1</v>
      </c>
      <c r="O45" s="217"/>
      <c r="Q45" s="220"/>
      <c r="R45" s="220"/>
    </row>
    <row r="46" spans="1:18" ht="18" customHeight="1" outlineLevel="1">
      <c r="A46" s="217"/>
      <c r="B46" s="80" t="s">
        <v>204</v>
      </c>
      <c r="C46" s="248" t="str">
        <f>IF(+C36&gt;"",C36&amp;" - "&amp;G37,"")</f>
        <v>Saarialho Kaarina - Eriksson Sofie</v>
      </c>
      <c r="D46" s="247"/>
      <c r="E46" s="249"/>
      <c r="F46" s="263"/>
      <c r="G46" s="250"/>
      <c r="H46" s="250"/>
      <c r="I46" s="250"/>
      <c r="J46" s="264"/>
      <c r="K46" s="251">
        <f>IF(ISBLANK(F46),"",COUNTIF(F46:J46,"&gt;=0"))</f>
      </c>
      <c r="L46" s="252">
        <f>IF(ISBLANK(F46),"",(IF(LEFT(F46,1)="-",1,0)+IF(LEFT(G46,1)="-",1,0)+IF(LEFT(H46,1)="-",1,0)+IF(LEFT(I46,1)="-",1,0)+IF(LEFT(J46,1)="-",1,0)))</f>
      </c>
      <c r="M46" s="253">
        <f t="shared" si="1"/>
      </c>
      <c r="N46" s="254">
        <f t="shared" si="1"/>
      </c>
      <c r="O46" s="217"/>
      <c r="Q46" s="220"/>
      <c r="R46" s="220"/>
    </row>
    <row r="47" spans="1:18" ht="18" customHeight="1" outlineLevel="1" thickBot="1">
      <c r="A47" s="217"/>
      <c r="B47" s="80" t="s">
        <v>205</v>
      </c>
      <c r="C47" s="248" t="str">
        <f>IF(+C37&gt;"",C37&amp;" - "&amp;G36,"")</f>
        <v>Saarialho Marianna - Englund Carina</v>
      </c>
      <c r="D47" s="247"/>
      <c r="E47" s="249"/>
      <c r="F47" s="264"/>
      <c r="G47" s="250"/>
      <c r="H47" s="264"/>
      <c r="I47" s="250"/>
      <c r="J47" s="250"/>
      <c r="K47" s="251">
        <f>IF(ISBLANK(F47),"",COUNTIF(F47:J47,"&gt;=0"))</f>
      </c>
      <c r="L47" s="265">
        <f>IF(ISBLANK(F47),"",(IF(LEFT(F47,1)="-",1,0)+IF(LEFT(G47,1)="-",1,0)+IF(LEFT(H47,1)="-",1,0)+IF(LEFT(I47,1)="-",1,0)+IF(LEFT(J47,1)="-",1,0)))</f>
      </c>
      <c r="M47" s="253">
        <f t="shared" si="1"/>
      </c>
      <c r="N47" s="254">
        <f t="shared" si="1"/>
      </c>
      <c r="O47" s="217"/>
      <c r="Q47" s="220"/>
      <c r="R47" s="220"/>
    </row>
    <row r="48" spans="1:18" ht="16.5" outlineLevel="1" thickBot="1">
      <c r="A48" s="131"/>
      <c r="B48" s="214"/>
      <c r="C48" s="214"/>
      <c r="D48" s="214"/>
      <c r="E48" s="214"/>
      <c r="F48" s="214"/>
      <c r="G48" s="214"/>
      <c r="H48" s="214"/>
      <c r="I48" s="266" t="s">
        <v>206</v>
      </c>
      <c r="J48" s="267"/>
      <c r="K48" s="268">
        <f>IF(ISBLANK(D43),"",SUM(K43:K47))</f>
      </c>
      <c r="L48" s="269">
        <f>IF(ISBLANK(E43),"",SUM(L43:L47))</f>
      </c>
      <c r="M48" s="270">
        <f>IF(ISBLANK(F43),"",SUM(M43:M47))</f>
        <v>0</v>
      </c>
      <c r="N48" s="271">
        <f>IF(ISBLANK(F43),"",SUM(N43:N47))</f>
        <v>3</v>
      </c>
      <c r="O48" s="217"/>
      <c r="Q48" s="220"/>
      <c r="R48" s="220"/>
    </row>
    <row r="49" spans="1:18" ht="15" outlineLevel="1">
      <c r="A49" s="131"/>
      <c r="B49" s="213" t="s">
        <v>207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25"/>
      <c r="Q49" s="220"/>
      <c r="R49" s="220"/>
    </row>
    <row r="50" spans="1:18" ht="15" outlineLevel="1">
      <c r="A50" s="131"/>
      <c r="B50" s="272" t="s">
        <v>208</v>
      </c>
      <c r="C50" s="272"/>
      <c r="D50" s="272" t="s">
        <v>209</v>
      </c>
      <c r="E50" s="273"/>
      <c r="F50" s="272"/>
      <c r="G50" s="272" t="s">
        <v>210</v>
      </c>
      <c r="H50" s="273"/>
      <c r="I50" s="272"/>
      <c r="J50" s="274" t="s">
        <v>211</v>
      </c>
      <c r="K50" s="47"/>
      <c r="L50" s="214"/>
      <c r="M50" s="214"/>
      <c r="N50" s="214"/>
      <c r="O50" s="225"/>
      <c r="Q50" s="220"/>
      <c r="R50" s="220"/>
    </row>
    <row r="51" spans="1:18" ht="18.75" outlineLevel="1" thickBot="1">
      <c r="A51" s="131"/>
      <c r="B51" s="214"/>
      <c r="C51" s="214"/>
      <c r="D51" s="214"/>
      <c r="E51" s="214"/>
      <c r="F51" s="214"/>
      <c r="G51" s="214"/>
      <c r="H51" s="214"/>
      <c r="I51" s="214"/>
      <c r="J51" s="578" t="str">
        <f>IF(M48=3,C35,IF(N48=3,G35,""))</f>
        <v>ParPi</v>
      </c>
      <c r="K51" s="579"/>
      <c r="L51" s="579"/>
      <c r="M51" s="579"/>
      <c r="N51" s="580"/>
      <c r="O51" s="217"/>
      <c r="Q51" s="220"/>
      <c r="R51" s="220"/>
    </row>
    <row r="52" spans="1:18" ht="18" outlineLevel="1">
      <c r="A52" s="129"/>
      <c r="B52" s="275"/>
      <c r="C52" s="275"/>
      <c r="D52" s="275"/>
      <c r="E52" s="275"/>
      <c r="F52" s="275"/>
      <c r="G52" s="275"/>
      <c r="H52" s="275"/>
      <c r="I52" s="275"/>
      <c r="J52" s="276"/>
      <c r="K52" s="276"/>
      <c r="L52" s="276"/>
      <c r="M52" s="276"/>
      <c r="N52" s="276"/>
      <c r="O52" s="277"/>
      <c r="Q52" s="220"/>
      <c r="R52" s="220"/>
    </row>
    <row r="53" s="411" customFormat="1" ht="11.25"/>
    <row r="54" ht="18.75">
      <c r="A54" s="279" t="s">
        <v>157</v>
      </c>
    </row>
    <row r="55" spans="1:17" ht="15.75" outlineLevel="1">
      <c r="A55" s="130"/>
      <c r="B55" s="208"/>
      <c r="C55" s="209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Q55" s="212" t="s">
        <v>175</v>
      </c>
    </row>
    <row r="56" spans="1:17" ht="15.75" outlineLevel="1">
      <c r="A56" s="131"/>
      <c r="B56" s="47"/>
      <c r="C56" s="213" t="s">
        <v>176</v>
      </c>
      <c r="D56" s="214"/>
      <c r="E56" s="214"/>
      <c r="F56" s="47"/>
      <c r="G56" s="215" t="s">
        <v>177</v>
      </c>
      <c r="H56" s="216"/>
      <c r="I56" s="560" t="s">
        <v>131</v>
      </c>
      <c r="J56" s="561"/>
      <c r="K56" s="561"/>
      <c r="L56" s="561"/>
      <c r="M56" s="561"/>
      <c r="N56" s="562"/>
      <c r="O56" s="217"/>
      <c r="Q56" s="212" t="s">
        <v>178</v>
      </c>
    </row>
    <row r="57" spans="1:18" ht="17.25" customHeight="1" outlineLevel="1">
      <c r="A57" s="131"/>
      <c r="B57" s="218"/>
      <c r="C57" s="219" t="s">
        <v>179</v>
      </c>
      <c r="D57" s="214"/>
      <c r="E57" s="214"/>
      <c r="F57" s="47"/>
      <c r="G57" s="215" t="s">
        <v>180</v>
      </c>
      <c r="H57" s="216"/>
      <c r="I57" s="560" t="s">
        <v>3</v>
      </c>
      <c r="J57" s="561"/>
      <c r="K57" s="561"/>
      <c r="L57" s="561"/>
      <c r="M57" s="561"/>
      <c r="N57" s="562"/>
      <c r="O57" s="217"/>
      <c r="Q57" s="220"/>
      <c r="R57" s="220"/>
    </row>
    <row r="58" spans="1:18" ht="15" outlineLevel="1">
      <c r="A58" s="131"/>
      <c r="B58" s="214"/>
      <c r="C58" s="221" t="s">
        <v>181</v>
      </c>
      <c r="D58" s="214"/>
      <c r="E58" s="214"/>
      <c r="F58" s="214"/>
      <c r="G58" s="215" t="s">
        <v>182</v>
      </c>
      <c r="H58" s="222"/>
      <c r="I58" s="563" t="s">
        <v>212</v>
      </c>
      <c r="J58" s="563"/>
      <c r="K58" s="563"/>
      <c r="L58" s="563"/>
      <c r="M58" s="563"/>
      <c r="N58" s="564"/>
      <c r="O58" s="217"/>
      <c r="Q58" s="220"/>
      <c r="R58" s="220"/>
    </row>
    <row r="59" spans="1:18" ht="15.75" outlineLevel="1">
      <c r="A59" s="131"/>
      <c r="B59" s="214"/>
      <c r="C59" s="214"/>
      <c r="D59" s="214"/>
      <c r="E59" s="214"/>
      <c r="F59" s="214"/>
      <c r="G59" s="215" t="s">
        <v>183</v>
      </c>
      <c r="H59" s="216"/>
      <c r="I59" s="565">
        <v>41342</v>
      </c>
      <c r="J59" s="566"/>
      <c r="K59" s="566"/>
      <c r="L59" s="223" t="s">
        <v>184</v>
      </c>
      <c r="M59" s="567">
        <v>0.5833333333333334</v>
      </c>
      <c r="N59" s="564"/>
      <c r="O59" s="217"/>
      <c r="Q59" s="220"/>
      <c r="R59" s="220"/>
    </row>
    <row r="60" spans="1:18" ht="15" outlineLevel="1">
      <c r="A60" s="131"/>
      <c r="B60" s="47"/>
      <c r="C60" s="224" t="s">
        <v>185</v>
      </c>
      <c r="D60" s="214"/>
      <c r="E60" s="214"/>
      <c r="F60" s="214"/>
      <c r="G60" s="224" t="s">
        <v>185</v>
      </c>
      <c r="H60" s="214"/>
      <c r="I60" s="214"/>
      <c r="J60" s="214"/>
      <c r="K60" s="214"/>
      <c r="L60" s="214"/>
      <c r="M60" s="214"/>
      <c r="N60" s="214"/>
      <c r="O60" s="225"/>
      <c r="Q60" s="220"/>
      <c r="R60" s="220"/>
    </row>
    <row r="61" spans="1:18" ht="15.75" outlineLevel="1">
      <c r="A61" s="217"/>
      <c r="B61" s="226" t="s">
        <v>186</v>
      </c>
      <c r="C61" s="568" t="s">
        <v>102</v>
      </c>
      <c r="D61" s="569"/>
      <c r="E61" s="227"/>
      <c r="F61" s="228" t="s">
        <v>187</v>
      </c>
      <c r="G61" s="568" t="s">
        <v>101</v>
      </c>
      <c r="H61" s="570"/>
      <c r="I61" s="570"/>
      <c r="J61" s="570"/>
      <c r="K61" s="570"/>
      <c r="L61" s="570"/>
      <c r="M61" s="570"/>
      <c r="N61" s="571"/>
      <c r="O61" s="217"/>
      <c r="Q61" s="220"/>
      <c r="R61" s="220"/>
    </row>
    <row r="62" spans="1:18" ht="15" outlineLevel="1">
      <c r="A62" s="217"/>
      <c r="B62" s="229" t="s">
        <v>188</v>
      </c>
      <c r="C62" s="572" t="s">
        <v>268</v>
      </c>
      <c r="D62" s="581"/>
      <c r="E62" s="230"/>
      <c r="F62" s="231" t="s">
        <v>189</v>
      </c>
      <c r="G62" s="572" t="s">
        <v>258</v>
      </c>
      <c r="H62" s="574"/>
      <c r="I62" s="574"/>
      <c r="J62" s="574"/>
      <c r="K62" s="574"/>
      <c r="L62" s="574"/>
      <c r="M62" s="574"/>
      <c r="N62" s="575"/>
      <c r="O62" s="217"/>
      <c r="Q62" s="220"/>
      <c r="R62" s="220"/>
    </row>
    <row r="63" spans="1:18" ht="15" outlineLevel="1">
      <c r="A63" s="217"/>
      <c r="B63" s="232" t="s">
        <v>190</v>
      </c>
      <c r="C63" s="572" t="s">
        <v>266</v>
      </c>
      <c r="D63" s="581"/>
      <c r="E63" s="230"/>
      <c r="F63" s="233" t="s">
        <v>191</v>
      </c>
      <c r="G63" s="572" t="s">
        <v>259</v>
      </c>
      <c r="H63" s="574"/>
      <c r="I63" s="574"/>
      <c r="J63" s="574"/>
      <c r="K63" s="574"/>
      <c r="L63" s="574"/>
      <c r="M63" s="574"/>
      <c r="N63" s="575"/>
      <c r="O63" s="217"/>
      <c r="Q63" s="220"/>
      <c r="R63" s="220"/>
    </row>
    <row r="64" spans="1:18" ht="15" outlineLevel="1">
      <c r="A64" s="131"/>
      <c r="B64" s="234" t="s">
        <v>192</v>
      </c>
      <c r="C64" s="235"/>
      <c r="D64" s="236"/>
      <c r="E64" s="237"/>
      <c r="F64" s="234" t="s">
        <v>192</v>
      </c>
      <c r="G64" s="238"/>
      <c r="H64" s="238"/>
      <c r="I64" s="238"/>
      <c r="J64" s="238"/>
      <c r="K64" s="238"/>
      <c r="L64" s="238"/>
      <c r="M64" s="238"/>
      <c r="N64" s="238"/>
      <c r="O64" s="225"/>
      <c r="Q64" s="220"/>
      <c r="R64" s="220"/>
    </row>
    <row r="65" spans="1:18" ht="15" outlineLevel="1">
      <c r="A65" s="217"/>
      <c r="B65" s="229"/>
      <c r="C65" s="572" t="s">
        <v>268</v>
      </c>
      <c r="D65" s="581"/>
      <c r="E65" s="230"/>
      <c r="F65" s="231"/>
      <c r="G65" s="572" t="s">
        <v>258</v>
      </c>
      <c r="H65" s="574"/>
      <c r="I65" s="574"/>
      <c r="J65" s="574"/>
      <c r="K65" s="574"/>
      <c r="L65" s="574"/>
      <c r="M65" s="574"/>
      <c r="N65" s="575"/>
      <c r="O65" s="217"/>
      <c r="Q65" s="220"/>
      <c r="R65" s="220"/>
    </row>
    <row r="66" spans="1:18" ht="15" outlineLevel="1">
      <c r="A66" s="217"/>
      <c r="B66" s="239"/>
      <c r="C66" s="572" t="s">
        <v>266</v>
      </c>
      <c r="D66" s="581"/>
      <c r="E66" s="230"/>
      <c r="F66" s="240"/>
      <c r="G66" s="572" t="s">
        <v>259</v>
      </c>
      <c r="H66" s="574"/>
      <c r="I66" s="574"/>
      <c r="J66" s="574"/>
      <c r="K66" s="574"/>
      <c r="L66" s="574"/>
      <c r="M66" s="574"/>
      <c r="N66" s="575"/>
      <c r="O66" s="217"/>
      <c r="Q66" s="220"/>
      <c r="R66" s="220"/>
    </row>
    <row r="67" spans="1:18" ht="15.75" outlineLevel="1">
      <c r="A67" s="131"/>
      <c r="B67" s="214"/>
      <c r="C67" s="214"/>
      <c r="D67" s="214"/>
      <c r="E67" s="214"/>
      <c r="F67" s="241" t="s">
        <v>193</v>
      </c>
      <c r="G67" s="224"/>
      <c r="H67" s="224"/>
      <c r="I67" s="224"/>
      <c r="J67" s="214"/>
      <c r="K67" s="214"/>
      <c r="L67" s="214"/>
      <c r="M67" s="242"/>
      <c r="N67" s="47"/>
      <c r="O67" s="225"/>
      <c r="Q67" s="220"/>
      <c r="R67" s="220"/>
    </row>
    <row r="68" spans="1:18" ht="15" outlineLevel="1">
      <c r="A68" s="131"/>
      <c r="B68" s="243" t="s">
        <v>194</v>
      </c>
      <c r="C68" s="214"/>
      <c r="D68" s="214"/>
      <c r="E68" s="214"/>
      <c r="F68" s="244" t="s">
        <v>195</v>
      </c>
      <c r="G68" s="244" t="s">
        <v>196</v>
      </c>
      <c r="H68" s="244" t="s">
        <v>197</v>
      </c>
      <c r="I68" s="244" t="s">
        <v>198</v>
      </c>
      <c r="J68" s="244" t="s">
        <v>199</v>
      </c>
      <c r="K68" s="576" t="s">
        <v>74</v>
      </c>
      <c r="L68" s="577"/>
      <c r="M68" s="245" t="s">
        <v>200</v>
      </c>
      <c r="N68" s="246" t="s">
        <v>13</v>
      </c>
      <c r="O68" s="217"/>
      <c r="R68" s="220"/>
    </row>
    <row r="69" spans="1:18" ht="18" customHeight="1" outlineLevel="1">
      <c r="A69" s="217"/>
      <c r="B69" s="80" t="s">
        <v>201</v>
      </c>
      <c r="C69" s="247" t="str">
        <f>IF(+C62&gt;"",C62&amp;" - "&amp;G62,"")</f>
        <v>Saarialho Kaarina - Eriksson Pihla</v>
      </c>
      <c r="D69" s="248"/>
      <c r="E69" s="249"/>
      <c r="F69" s="250">
        <v>-5</v>
      </c>
      <c r="G69" s="250">
        <v>-6</v>
      </c>
      <c r="H69" s="250">
        <v>-4</v>
      </c>
      <c r="I69" s="250"/>
      <c r="J69" s="250"/>
      <c r="K69" s="251">
        <f>IF(ISBLANK(F69),"",COUNTIF(F69:J69,"&gt;=0"))</f>
        <v>0</v>
      </c>
      <c r="L69" s="252">
        <f>IF(ISBLANK(F69),"",(IF(LEFT(F69,1)="-",1,0)+IF(LEFT(G69,1)="-",1,0)+IF(LEFT(H69,1)="-",1,0)+IF(LEFT(I69,1)="-",1,0)+IF(LEFT(J69,1)="-",1,0)))</f>
        <v>3</v>
      </c>
      <c r="M69" s="253">
        <f aca="true" t="shared" si="2" ref="M69:N73">IF(K69=3,1,"")</f>
      </c>
      <c r="N69" s="254">
        <f t="shared" si="2"/>
        <v>1</v>
      </c>
      <c r="O69" s="217"/>
      <c r="Q69" s="220"/>
      <c r="R69" s="220"/>
    </row>
    <row r="70" spans="1:18" ht="18" customHeight="1" outlineLevel="1">
      <c r="A70" s="217"/>
      <c r="B70" s="80" t="s">
        <v>202</v>
      </c>
      <c r="C70" s="248" t="str">
        <f>IF(C63&gt;"",C63&amp;" - "&amp;G63,"")</f>
        <v>Saarialho Marianna - Lundström Annika</v>
      </c>
      <c r="D70" s="247"/>
      <c r="E70" s="249"/>
      <c r="F70" s="255">
        <v>-2</v>
      </c>
      <c r="G70" s="250">
        <v>-4</v>
      </c>
      <c r="H70" s="250">
        <v>-5</v>
      </c>
      <c r="I70" s="250"/>
      <c r="J70" s="250"/>
      <c r="K70" s="251">
        <f>IF(ISBLANK(F70),"",COUNTIF(F70:J70,"&gt;=0"))</f>
        <v>0</v>
      </c>
      <c r="L70" s="252">
        <f>IF(ISBLANK(F70),"",(IF(LEFT(F70,1)="-",1,0)+IF(LEFT(G70,1)="-",1,0)+IF(LEFT(H70,1)="-",1,0)+IF(LEFT(I70,1)="-",1,0)+IF(LEFT(J70,1)="-",1,0)))</f>
        <v>3</v>
      </c>
      <c r="M70" s="253">
        <f t="shared" si="2"/>
      </c>
      <c r="N70" s="254">
        <f t="shared" si="2"/>
        <v>1</v>
      </c>
      <c r="O70" s="217"/>
      <c r="Q70" s="220"/>
      <c r="R70" s="220"/>
    </row>
    <row r="71" spans="1:18" ht="18" customHeight="1" outlineLevel="1">
      <c r="A71" s="217"/>
      <c r="B71" s="256" t="s">
        <v>203</v>
      </c>
      <c r="C71" s="257" t="str">
        <f>IF(C65&gt;"",C65&amp;" / "&amp;C66,"")</f>
        <v>Saarialho Kaarina / Saarialho Marianna</v>
      </c>
      <c r="D71" s="258" t="str">
        <f>IF(G65&gt;"",G65&amp;" / "&amp;G66,"")</f>
        <v>Eriksson Pihla / Lundström Annika</v>
      </c>
      <c r="E71" s="259"/>
      <c r="F71" s="260">
        <v>-2</v>
      </c>
      <c r="G71" s="261">
        <v>-2</v>
      </c>
      <c r="H71" s="262">
        <v>-2</v>
      </c>
      <c r="I71" s="262"/>
      <c r="J71" s="262"/>
      <c r="K71" s="251">
        <f>IF(ISBLANK(F71),"",COUNTIF(F71:J71,"&gt;=0"))</f>
        <v>0</v>
      </c>
      <c r="L71" s="252">
        <f>IF(ISBLANK(F71),"",(IF(LEFT(F71,1)="-",1,0)+IF(LEFT(G71,1)="-",1,0)+IF(LEFT(H71,1)="-",1,0)+IF(LEFT(I71,1)="-",1,0)+IF(LEFT(J71,1)="-",1,0)))</f>
        <v>3</v>
      </c>
      <c r="M71" s="253">
        <f t="shared" si="2"/>
      </c>
      <c r="N71" s="254">
        <f t="shared" si="2"/>
        <v>1</v>
      </c>
      <c r="O71" s="217"/>
      <c r="Q71" s="220"/>
      <c r="R71" s="220"/>
    </row>
    <row r="72" spans="1:18" ht="18" customHeight="1" outlineLevel="1">
      <c r="A72" s="217"/>
      <c r="B72" s="80" t="s">
        <v>204</v>
      </c>
      <c r="C72" s="248" t="str">
        <f>IF(+C62&gt;"",C62&amp;" - "&amp;G63,"")</f>
        <v>Saarialho Kaarina - Lundström Annika</v>
      </c>
      <c r="D72" s="247"/>
      <c r="E72" s="249"/>
      <c r="F72" s="263"/>
      <c r="G72" s="250"/>
      <c r="H72" s="250"/>
      <c r="I72" s="250"/>
      <c r="J72" s="264"/>
      <c r="K72" s="251">
        <f>IF(ISBLANK(F72),"",COUNTIF(F72:J72,"&gt;=0"))</f>
      </c>
      <c r="L72" s="252">
        <f>IF(ISBLANK(F72),"",(IF(LEFT(F72,1)="-",1,0)+IF(LEFT(G72,1)="-",1,0)+IF(LEFT(H72,1)="-",1,0)+IF(LEFT(I72,1)="-",1,0)+IF(LEFT(J72,1)="-",1,0)))</f>
      </c>
      <c r="M72" s="253">
        <f t="shared" si="2"/>
      </c>
      <c r="N72" s="254">
        <f t="shared" si="2"/>
      </c>
      <c r="O72" s="217"/>
      <c r="Q72" s="220"/>
      <c r="R72" s="220"/>
    </row>
    <row r="73" spans="1:18" ht="18" customHeight="1" outlineLevel="1" thickBot="1">
      <c r="A73" s="217"/>
      <c r="B73" s="80" t="s">
        <v>205</v>
      </c>
      <c r="C73" s="248" t="str">
        <f>IF(+C63&gt;"",C63&amp;" - "&amp;G62,"")</f>
        <v>Saarialho Marianna - Eriksson Pihla</v>
      </c>
      <c r="D73" s="247"/>
      <c r="E73" s="249"/>
      <c r="F73" s="264"/>
      <c r="G73" s="250"/>
      <c r="H73" s="264"/>
      <c r="I73" s="250"/>
      <c r="J73" s="250"/>
      <c r="K73" s="251">
        <f>IF(ISBLANK(F73),"",COUNTIF(F73:J73,"&gt;=0"))</f>
      </c>
      <c r="L73" s="265">
        <f>IF(ISBLANK(F73),"",(IF(LEFT(F73,1)="-",1,0)+IF(LEFT(G73,1)="-",1,0)+IF(LEFT(H73,1)="-",1,0)+IF(LEFT(I73,1)="-",1,0)+IF(LEFT(J73,1)="-",1,0)))</f>
      </c>
      <c r="M73" s="253">
        <f t="shared" si="2"/>
      </c>
      <c r="N73" s="254">
        <f t="shared" si="2"/>
      </c>
      <c r="O73" s="217"/>
      <c r="Q73" s="220"/>
      <c r="R73" s="220"/>
    </row>
    <row r="74" spans="1:18" ht="16.5" outlineLevel="1" thickBot="1">
      <c r="A74" s="131"/>
      <c r="B74" s="214"/>
      <c r="C74" s="214"/>
      <c r="D74" s="214"/>
      <c r="E74" s="214"/>
      <c r="F74" s="214"/>
      <c r="G74" s="214"/>
      <c r="H74" s="214"/>
      <c r="I74" s="266" t="s">
        <v>206</v>
      </c>
      <c r="J74" s="267"/>
      <c r="K74" s="268">
        <f>IF(ISBLANK(D69),"",SUM(K69:K73))</f>
      </c>
      <c r="L74" s="269">
        <f>IF(ISBLANK(E69),"",SUM(L69:L73))</f>
      </c>
      <c r="M74" s="270">
        <f>IF(ISBLANK(F69),"",SUM(M69:M73))</f>
        <v>0</v>
      </c>
      <c r="N74" s="271">
        <f>IF(ISBLANK(F69),"",SUM(N69:N73))</f>
        <v>3</v>
      </c>
      <c r="O74" s="217"/>
      <c r="Q74" s="220"/>
      <c r="R74" s="220"/>
    </row>
    <row r="75" spans="1:18" ht="15" outlineLevel="1">
      <c r="A75" s="131"/>
      <c r="B75" s="213" t="s">
        <v>207</v>
      </c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25"/>
      <c r="Q75" s="220"/>
      <c r="R75" s="220"/>
    </row>
    <row r="76" spans="1:18" ht="15" outlineLevel="1">
      <c r="A76" s="131"/>
      <c r="B76" s="272" t="s">
        <v>208</v>
      </c>
      <c r="C76" s="272"/>
      <c r="D76" s="272" t="s">
        <v>209</v>
      </c>
      <c r="E76" s="273"/>
      <c r="F76" s="272"/>
      <c r="G76" s="272" t="s">
        <v>210</v>
      </c>
      <c r="H76" s="273"/>
      <c r="I76" s="272"/>
      <c r="J76" s="274" t="s">
        <v>211</v>
      </c>
      <c r="K76" s="47"/>
      <c r="L76" s="214"/>
      <c r="M76" s="214"/>
      <c r="N76" s="214"/>
      <c r="O76" s="225"/>
      <c r="Q76" s="220"/>
      <c r="R76" s="220"/>
    </row>
    <row r="77" spans="1:18" ht="18.75" outlineLevel="1" thickBot="1">
      <c r="A77" s="131"/>
      <c r="B77" s="214"/>
      <c r="C77" s="214"/>
      <c r="D77" s="214"/>
      <c r="E77" s="214"/>
      <c r="F77" s="214"/>
      <c r="G77" s="214"/>
      <c r="H77" s="214"/>
      <c r="I77" s="214"/>
      <c r="J77" s="578" t="str">
        <f>IF(M74=3,C61,IF(N74=3,G61,""))</f>
        <v>MBF 1</v>
      </c>
      <c r="K77" s="579"/>
      <c r="L77" s="579"/>
      <c r="M77" s="579"/>
      <c r="N77" s="580"/>
      <c r="O77" s="217"/>
      <c r="Q77" s="220"/>
      <c r="R77" s="220"/>
    </row>
    <row r="78" spans="1:18" ht="18" outlineLevel="1">
      <c r="A78" s="129"/>
      <c r="B78" s="275"/>
      <c r="C78" s="275"/>
      <c r="D78" s="275"/>
      <c r="E78" s="275"/>
      <c r="F78" s="275"/>
      <c r="G78" s="275"/>
      <c r="H78" s="275"/>
      <c r="I78" s="275"/>
      <c r="J78" s="276"/>
      <c r="K78" s="276"/>
      <c r="L78" s="276"/>
      <c r="M78" s="276"/>
      <c r="N78" s="276"/>
      <c r="O78" s="277"/>
      <c r="Q78" s="220"/>
      <c r="R78" s="220"/>
    </row>
    <row r="79" s="411" customFormat="1" ht="11.25"/>
    <row r="80" ht="18.75">
      <c r="A80" s="279" t="s">
        <v>158</v>
      </c>
    </row>
    <row r="81" spans="1:17" ht="15.75" outlineLevel="1">
      <c r="A81" s="130"/>
      <c r="B81" s="208"/>
      <c r="C81" s="209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1"/>
      <c r="Q81" s="212" t="s">
        <v>175</v>
      </c>
    </row>
    <row r="82" spans="1:17" ht="15.75" outlineLevel="1">
      <c r="A82" s="131"/>
      <c r="B82" s="47"/>
      <c r="C82" s="213" t="s">
        <v>176</v>
      </c>
      <c r="D82" s="214"/>
      <c r="E82" s="214"/>
      <c r="F82" s="47"/>
      <c r="G82" s="215" t="s">
        <v>177</v>
      </c>
      <c r="H82" s="216"/>
      <c r="I82" s="560" t="s">
        <v>131</v>
      </c>
      <c r="J82" s="561"/>
      <c r="K82" s="561"/>
      <c r="L82" s="561"/>
      <c r="M82" s="561"/>
      <c r="N82" s="562"/>
      <c r="O82" s="217"/>
      <c r="Q82" s="212" t="s">
        <v>178</v>
      </c>
    </row>
    <row r="83" spans="1:18" ht="17.25" customHeight="1" outlineLevel="1">
      <c r="A83" s="131"/>
      <c r="B83" s="218"/>
      <c r="C83" s="219" t="s">
        <v>179</v>
      </c>
      <c r="D83" s="214"/>
      <c r="E83" s="214"/>
      <c r="F83" s="47"/>
      <c r="G83" s="215" t="s">
        <v>180</v>
      </c>
      <c r="H83" s="216"/>
      <c r="I83" s="560" t="s">
        <v>3</v>
      </c>
      <c r="J83" s="561"/>
      <c r="K83" s="561"/>
      <c r="L83" s="561"/>
      <c r="M83" s="561"/>
      <c r="N83" s="562"/>
      <c r="O83" s="217"/>
      <c r="Q83" s="220"/>
      <c r="R83" s="220"/>
    </row>
    <row r="84" spans="1:18" ht="15" outlineLevel="1">
      <c r="A84" s="131"/>
      <c r="B84" s="214"/>
      <c r="C84" s="221" t="s">
        <v>181</v>
      </c>
      <c r="D84" s="214"/>
      <c r="E84" s="214"/>
      <c r="F84" s="214"/>
      <c r="G84" s="215" t="s">
        <v>182</v>
      </c>
      <c r="H84" s="222"/>
      <c r="I84" s="563" t="s">
        <v>212</v>
      </c>
      <c r="J84" s="563"/>
      <c r="K84" s="563"/>
      <c r="L84" s="563"/>
      <c r="M84" s="563"/>
      <c r="N84" s="564"/>
      <c r="O84" s="217"/>
      <c r="Q84" s="220"/>
      <c r="R84" s="220"/>
    </row>
    <row r="85" spans="1:18" ht="15.75" outlineLevel="1">
      <c r="A85" s="131"/>
      <c r="B85" s="214"/>
      <c r="C85" s="214"/>
      <c r="D85" s="214"/>
      <c r="E85" s="214"/>
      <c r="F85" s="214"/>
      <c r="G85" s="215" t="s">
        <v>183</v>
      </c>
      <c r="H85" s="216"/>
      <c r="I85" s="565">
        <v>41342</v>
      </c>
      <c r="J85" s="566"/>
      <c r="K85" s="566"/>
      <c r="L85" s="223" t="s">
        <v>184</v>
      </c>
      <c r="M85" s="567">
        <v>0.5833333333333334</v>
      </c>
      <c r="N85" s="564"/>
      <c r="O85" s="217"/>
      <c r="Q85" s="220"/>
      <c r="R85" s="220"/>
    </row>
    <row r="86" spans="1:18" ht="15" outlineLevel="1">
      <c r="A86" s="131"/>
      <c r="B86" s="47"/>
      <c r="C86" s="224" t="s">
        <v>185</v>
      </c>
      <c r="D86" s="214"/>
      <c r="E86" s="214"/>
      <c r="F86" s="214"/>
      <c r="G86" s="224" t="s">
        <v>185</v>
      </c>
      <c r="H86" s="214"/>
      <c r="I86" s="214"/>
      <c r="J86" s="214"/>
      <c r="K86" s="214"/>
      <c r="L86" s="214"/>
      <c r="M86" s="214"/>
      <c r="N86" s="214"/>
      <c r="O86" s="225"/>
      <c r="Q86" s="220"/>
      <c r="R86" s="220"/>
    </row>
    <row r="87" spans="1:18" ht="15.75" outlineLevel="1">
      <c r="A87" s="217"/>
      <c r="B87" s="226" t="s">
        <v>186</v>
      </c>
      <c r="C87" s="568" t="s">
        <v>18</v>
      </c>
      <c r="D87" s="569"/>
      <c r="E87" s="227"/>
      <c r="F87" s="228" t="s">
        <v>187</v>
      </c>
      <c r="G87" s="568" t="s">
        <v>17</v>
      </c>
      <c r="H87" s="570"/>
      <c r="I87" s="570"/>
      <c r="J87" s="570"/>
      <c r="K87" s="570"/>
      <c r="L87" s="570"/>
      <c r="M87" s="570"/>
      <c r="N87" s="571"/>
      <c r="O87" s="217"/>
      <c r="Q87" s="220"/>
      <c r="R87" s="220"/>
    </row>
    <row r="88" spans="1:18" ht="15" outlineLevel="1">
      <c r="A88" s="217"/>
      <c r="B88" s="229" t="s">
        <v>188</v>
      </c>
      <c r="C88" s="572" t="s">
        <v>260</v>
      </c>
      <c r="D88" s="581"/>
      <c r="E88" s="230"/>
      <c r="F88" s="231" t="s">
        <v>189</v>
      </c>
      <c r="G88" s="572" t="s">
        <v>404</v>
      </c>
      <c r="H88" s="574"/>
      <c r="I88" s="574"/>
      <c r="J88" s="574"/>
      <c r="K88" s="574"/>
      <c r="L88" s="574"/>
      <c r="M88" s="574"/>
      <c r="N88" s="575"/>
      <c r="O88" s="217"/>
      <c r="Q88" s="220"/>
      <c r="R88" s="220"/>
    </row>
    <row r="89" spans="1:18" ht="15" outlineLevel="1">
      <c r="A89" s="217"/>
      <c r="B89" s="232" t="s">
        <v>190</v>
      </c>
      <c r="C89" s="572" t="s">
        <v>267</v>
      </c>
      <c r="D89" s="581"/>
      <c r="E89" s="230"/>
      <c r="F89" s="233" t="s">
        <v>191</v>
      </c>
      <c r="G89" s="572" t="s">
        <v>402</v>
      </c>
      <c r="H89" s="574"/>
      <c r="I89" s="574"/>
      <c r="J89" s="574"/>
      <c r="K89" s="574"/>
      <c r="L89" s="574"/>
      <c r="M89" s="574"/>
      <c r="N89" s="575"/>
      <c r="O89" s="217"/>
      <c r="Q89" s="220"/>
      <c r="R89" s="220"/>
    </row>
    <row r="90" spans="1:18" ht="15" outlineLevel="1">
      <c r="A90" s="131"/>
      <c r="B90" s="234" t="s">
        <v>192</v>
      </c>
      <c r="C90" s="235"/>
      <c r="D90" s="236"/>
      <c r="E90" s="237"/>
      <c r="F90" s="234" t="s">
        <v>192</v>
      </c>
      <c r="G90" s="238"/>
      <c r="H90" s="238"/>
      <c r="I90" s="238"/>
      <c r="J90" s="238"/>
      <c r="K90" s="238"/>
      <c r="L90" s="238"/>
      <c r="M90" s="238"/>
      <c r="N90" s="238"/>
      <c r="O90" s="225"/>
      <c r="Q90" s="220"/>
      <c r="R90" s="220"/>
    </row>
    <row r="91" spans="1:18" ht="15" outlineLevel="1">
      <c r="A91" s="217"/>
      <c r="B91" s="229"/>
      <c r="C91" s="572" t="s">
        <v>260</v>
      </c>
      <c r="D91" s="581"/>
      <c r="E91" s="230"/>
      <c r="F91" s="231"/>
      <c r="G91" s="572" t="s">
        <v>404</v>
      </c>
      <c r="H91" s="574"/>
      <c r="I91" s="574"/>
      <c r="J91" s="574"/>
      <c r="K91" s="574"/>
      <c r="L91" s="574"/>
      <c r="M91" s="574"/>
      <c r="N91" s="575"/>
      <c r="O91" s="217"/>
      <c r="Q91" s="220"/>
      <c r="R91" s="220"/>
    </row>
    <row r="92" spans="1:18" ht="15" outlineLevel="1">
      <c r="A92" s="217"/>
      <c r="B92" s="239"/>
      <c r="C92" s="572" t="s">
        <v>267</v>
      </c>
      <c r="D92" s="581"/>
      <c r="E92" s="230"/>
      <c r="F92" s="240"/>
      <c r="G92" s="572" t="s">
        <v>402</v>
      </c>
      <c r="H92" s="574"/>
      <c r="I92" s="574"/>
      <c r="J92" s="574"/>
      <c r="K92" s="574"/>
      <c r="L92" s="574"/>
      <c r="M92" s="574"/>
      <c r="N92" s="575"/>
      <c r="O92" s="217"/>
      <c r="Q92" s="220"/>
      <c r="R92" s="220"/>
    </row>
    <row r="93" spans="1:18" ht="15.75" outlineLevel="1">
      <c r="A93" s="131"/>
      <c r="B93" s="214"/>
      <c r="C93" s="214"/>
      <c r="D93" s="214"/>
      <c r="E93" s="214"/>
      <c r="F93" s="241" t="s">
        <v>193</v>
      </c>
      <c r="G93" s="224"/>
      <c r="H93" s="224"/>
      <c r="I93" s="224"/>
      <c r="J93" s="214"/>
      <c r="K93" s="214"/>
      <c r="L93" s="214"/>
      <c r="M93" s="242"/>
      <c r="N93" s="47"/>
      <c r="O93" s="225"/>
      <c r="Q93" s="220"/>
      <c r="R93" s="220"/>
    </row>
    <row r="94" spans="1:18" ht="15" outlineLevel="1">
      <c r="A94" s="131"/>
      <c r="B94" s="243" t="s">
        <v>194</v>
      </c>
      <c r="C94" s="214"/>
      <c r="D94" s="214"/>
      <c r="E94" s="214"/>
      <c r="F94" s="244" t="s">
        <v>195</v>
      </c>
      <c r="G94" s="244" t="s">
        <v>196</v>
      </c>
      <c r="H94" s="244" t="s">
        <v>197</v>
      </c>
      <c r="I94" s="244" t="s">
        <v>198</v>
      </c>
      <c r="J94" s="244" t="s">
        <v>199</v>
      </c>
      <c r="K94" s="576" t="s">
        <v>74</v>
      </c>
      <c r="L94" s="577"/>
      <c r="M94" s="245" t="s">
        <v>200</v>
      </c>
      <c r="N94" s="246" t="s">
        <v>13</v>
      </c>
      <c r="O94" s="217"/>
      <c r="R94" s="220"/>
    </row>
    <row r="95" spans="1:18" ht="18" customHeight="1" outlineLevel="1">
      <c r="A95" s="217"/>
      <c r="B95" s="80" t="s">
        <v>201</v>
      </c>
      <c r="C95" s="247" t="str">
        <f>IF(+C88&gt;"",C88&amp;" - "&amp;G88,"")</f>
        <v>Eriksson Sofie - Lotto Alexandra</v>
      </c>
      <c r="D95" s="248"/>
      <c r="E95" s="249"/>
      <c r="F95" s="250">
        <v>2</v>
      </c>
      <c r="G95" s="250">
        <v>7</v>
      </c>
      <c r="H95" s="250">
        <v>6</v>
      </c>
      <c r="I95" s="250"/>
      <c r="J95" s="250"/>
      <c r="K95" s="251">
        <f>IF(ISBLANK(F95),"",COUNTIF(F95:J95,"&gt;=0"))</f>
        <v>3</v>
      </c>
      <c r="L95" s="252">
        <f>IF(ISBLANK(F95),"",(IF(LEFT(F95,1)="-",1,0)+IF(LEFT(G95,1)="-",1,0)+IF(LEFT(H95,1)="-",1,0)+IF(LEFT(I95,1)="-",1,0)+IF(LEFT(J95,1)="-",1,0)))</f>
        <v>0</v>
      </c>
      <c r="M95" s="253">
        <f aca="true" t="shared" si="3" ref="M95:N99">IF(K95=3,1,"")</f>
        <v>1</v>
      </c>
      <c r="N95" s="254">
        <f t="shared" si="3"/>
      </c>
      <c r="O95" s="217"/>
      <c r="Q95" s="220"/>
      <c r="R95" s="220"/>
    </row>
    <row r="96" spans="1:18" ht="18" customHeight="1" outlineLevel="1">
      <c r="A96" s="217"/>
      <c r="B96" s="80" t="s">
        <v>202</v>
      </c>
      <c r="C96" s="248" t="str">
        <f>IF(C89&gt;"",C89&amp;" - "&amp;G89,"")</f>
        <v>Englund Carina - Nerman Ksenia</v>
      </c>
      <c r="D96" s="247"/>
      <c r="E96" s="249"/>
      <c r="F96" s="255">
        <v>9</v>
      </c>
      <c r="G96" s="250">
        <v>11</v>
      </c>
      <c r="H96" s="250">
        <v>7</v>
      </c>
      <c r="I96" s="250"/>
      <c r="J96" s="250"/>
      <c r="K96" s="251">
        <f>IF(ISBLANK(F96),"",COUNTIF(F96:J96,"&gt;=0"))</f>
        <v>3</v>
      </c>
      <c r="L96" s="252">
        <f>IF(ISBLANK(F96),"",(IF(LEFT(F96,1)="-",1,0)+IF(LEFT(G96,1)="-",1,0)+IF(LEFT(H96,1)="-",1,0)+IF(LEFT(I96,1)="-",1,0)+IF(LEFT(J96,1)="-",1,0)))</f>
        <v>0</v>
      </c>
      <c r="M96" s="253">
        <f t="shared" si="3"/>
        <v>1</v>
      </c>
      <c r="N96" s="254">
        <f t="shared" si="3"/>
      </c>
      <c r="O96" s="217"/>
      <c r="Q96" s="220"/>
      <c r="R96" s="220"/>
    </row>
    <row r="97" spans="1:18" ht="18" customHeight="1" outlineLevel="1">
      <c r="A97" s="217"/>
      <c r="B97" s="256" t="s">
        <v>203</v>
      </c>
      <c r="C97" s="257" t="str">
        <f>IF(C91&gt;"",C91&amp;" / "&amp;C92,"")</f>
        <v>Eriksson Sofie / Englund Carina</v>
      </c>
      <c r="D97" s="258" t="str">
        <f>IF(G91&gt;"",G91&amp;" / "&amp;G92,"")</f>
        <v>Lotto Alexandra / Nerman Ksenia</v>
      </c>
      <c r="E97" s="259"/>
      <c r="F97" s="260">
        <v>-5</v>
      </c>
      <c r="G97" s="261">
        <v>7</v>
      </c>
      <c r="H97" s="262">
        <v>-9</v>
      </c>
      <c r="I97" s="262">
        <v>10</v>
      </c>
      <c r="J97" s="262">
        <v>7</v>
      </c>
      <c r="K97" s="251">
        <f>IF(ISBLANK(F97),"",COUNTIF(F97:J97,"&gt;=0"))</f>
        <v>3</v>
      </c>
      <c r="L97" s="252">
        <f>IF(ISBLANK(F97),"",(IF(LEFT(F97,1)="-",1,0)+IF(LEFT(G97,1)="-",1,0)+IF(LEFT(H97,1)="-",1,0)+IF(LEFT(I97,1)="-",1,0)+IF(LEFT(J97,1)="-",1,0)))</f>
        <v>2</v>
      </c>
      <c r="M97" s="253">
        <f t="shared" si="3"/>
        <v>1</v>
      </c>
      <c r="N97" s="254">
        <f t="shared" si="3"/>
      </c>
      <c r="O97" s="217"/>
      <c r="Q97" s="220"/>
      <c r="R97" s="220"/>
    </row>
    <row r="98" spans="1:18" ht="18" customHeight="1" outlineLevel="1">
      <c r="A98" s="217"/>
      <c r="B98" s="80" t="s">
        <v>204</v>
      </c>
      <c r="C98" s="248" t="str">
        <f>IF(+C88&gt;"",C88&amp;" - "&amp;G89,"")</f>
        <v>Eriksson Sofie - Nerman Ksenia</v>
      </c>
      <c r="D98" s="247"/>
      <c r="E98" s="249"/>
      <c r="F98" s="263"/>
      <c r="G98" s="250"/>
      <c r="H98" s="250"/>
      <c r="I98" s="250"/>
      <c r="J98" s="264"/>
      <c r="K98" s="251">
        <f>IF(ISBLANK(F98),"",COUNTIF(F98:J98,"&gt;=0"))</f>
      </c>
      <c r="L98" s="252">
        <f>IF(ISBLANK(F98),"",(IF(LEFT(F98,1)="-",1,0)+IF(LEFT(G98,1)="-",1,0)+IF(LEFT(H98,1)="-",1,0)+IF(LEFT(I98,1)="-",1,0)+IF(LEFT(J98,1)="-",1,0)))</f>
      </c>
      <c r="M98" s="253">
        <f t="shared" si="3"/>
      </c>
      <c r="N98" s="254">
        <f t="shared" si="3"/>
      </c>
      <c r="O98" s="217"/>
      <c r="Q98" s="220"/>
      <c r="R98" s="220"/>
    </row>
    <row r="99" spans="1:18" ht="18" customHeight="1" outlineLevel="1" thickBot="1">
      <c r="A99" s="217"/>
      <c r="B99" s="80" t="s">
        <v>205</v>
      </c>
      <c r="C99" s="248" t="str">
        <f>IF(+C89&gt;"",C89&amp;" - "&amp;G88,"")</f>
        <v>Englund Carina - Lotto Alexandra</v>
      </c>
      <c r="D99" s="247"/>
      <c r="E99" s="249"/>
      <c r="F99" s="264"/>
      <c r="G99" s="250"/>
      <c r="H99" s="264"/>
      <c r="I99" s="250"/>
      <c r="J99" s="250"/>
      <c r="K99" s="251">
        <f>IF(ISBLANK(F99),"",COUNTIF(F99:J99,"&gt;=0"))</f>
      </c>
      <c r="L99" s="265">
        <f>IF(ISBLANK(F99),"",(IF(LEFT(F99,1)="-",1,0)+IF(LEFT(G99,1)="-",1,0)+IF(LEFT(H99,1)="-",1,0)+IF(LEFT(I99,1)="-",1,0)+IF(LEFT(J99,1)="-",1,0)))</f>
      </c>
      <c r="M99" s="253">
        <f t="shared" si="3"/>
      </c>
      <c r="N99" s="254">
        <f t="shared" si="3"/>
      </c>
      <c r="O99" s="217"/>
      <c r="Q99" s="220"/>
      <c r="R99" s="220"/>
    </row>
    <row r="100" spans="1:18" ht="16.5" outlineLevel="1" thickBot="1">
      <c r="A100" s="131"/>
      <c r="B100" s="214"/>
      <c r="C100" s="214"/>
      <c r="D100" s="214"/>
      <c r="E100" s="214"/>
      <c r="F100" s="214"/>
      <c r="G100" s="214"/>
      <c r="H100" s="214"/>
      <c r="I100" s="266" t="s">
        <v>206</v>
      </c>
      <c r="J100" s="267"/>
      <c r="K100" s="268">
        <f>IF(ISBLANK(D95),"",SUM(K95:K99))</f>
      </c>
      <c r="L100" s="269">
        <f>IF(ISBLANK(E95),"",SUM(L95:L99))</f>
      </c>
      <c r="M100" s="270">
        <f>IF(ISBLANK(F95),"",SUM(M95:M99))</f>
        <v>3</v>
      </c>
      <c r="N100" s="271">
        <f>IF(ISBLANK(F95),"",SUM(N95:N99))</f>
        <v>0</v>
      </c>
      <c r="O100" s="217"/>
      <c r="Q100" s="220"/>
      <c r="R100" s="220"/>
    </row>
    <row r="101" spans="1:18" ht="15" outlineLevel="1">
      <c r="A101" s="131"/>
      <c r="B101" s="213" t="s">
        <v>207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25"/>
      <c r="Q101" s="220"/>
      <c r="R101" s="220"/>
    </row>
    <row r="102" spans="1:18" ht="15" outlineLevel="1">
      <c r="A102" s="131"/>
      <c r="B102" s="272" t="s">
        <v>208</v>
      </c>
      <c r="C102" s="272"/>
      <c r="D102" s="272" t="s">
        <v>209</v>
      </c>
      <c r="E102" s="273"/>
      <c r="F102" s="272"/>
      <c r="G102" s="272" t="s">
        <v>210</v>
      </c>
      <c r="H102" s="273"/>
      <c r="I102" s="272"/>
      <c r="J102" s="274" t="s">
        <v>211</v>
      </c>
      <c r="K102" s="47"/>
      <c r="L102" s="214"/>
      <c r="M102" s="214"/>
      <c r="N102" s="214"/>
      <c r="O102" s="225"/>
      <c r="Q102" s="220"/>
      <c r="R102" s="220"/>
    </row>
    <row r="103" spans="1:18" ht="18.75" outlineLevel="1" thickBot="1">
      <c r="A103" s="131"/>
      <c r="B103" s="214"/>
      <c r="C103" s="214"/>
      <c r="D103" s="214"/>
      <c r="E103" s="214"/>
      <c r="F103" s="214"/>
      <c r="G103" s="214"/>
      <c r="H103" s="214"/>
      <c r="I103" s="214"/>
      <c r="J103" s="578" t="str">
        <f>IF(M100=3,C87,IF(N100=3,G87,""))</f>
        <v>ParPi</v>
      </c>
      <c r="K103" s="579"/>
      <c r="L103" s="579"/>
      <c r="M103" s="579"/>
      <c r="N103" s="580"/>
      <c r="O103" s="217"/>
      <c r="Q103" s="220"/>
      <c r="R103" s="220"/>
    </row>
    <row r="104" spans="1:18" ht="18" outlineLevel="1">
      <c r="A104" s="129"/>
      <c r="B104" s="275"/>
      <c r="C104" s="275"/>
      <c r="D104" s="275"/>
      <c r="E104" s="275"/>
      <c r="F104" s="275"/>
      <c r="G104" s="275"/>
      <c r="H104" s="275"/>
      <c r="I104" s="275"/>
      <c r="J104" s="276"/>
      <c r="K104" s="276"/>
      <c r="L104" s="276"/>
      <c r="M104" s="276"/>
      <c r="N104" s="276"/>
      <c r="O104" s="277"/>
      <c r="Q104" s="220"/>
      <c r="R104" s="220"/>
    </row>
    <row r="105" s="411" customFormat="1" ht="11.25"/>
    <row r="106" ht="18.75">
      <c r="A106" s="279" t="s">
        <v>159</v>
      </c>
    </row>
    <row r="107" spans="1:17" ht="15.75" outlineLevel="1">
      <c r="A107" s="130"/>
      <c r="B107" s="208"/>
      <c r="C107" s="209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1"/>
      <c r="Q107" s="212" t="s">
        <v>175</v>
      </c>
    </row>
    <row r="108" spans="1:17" ht="15.75" outlineLevel="1">
      <c r="A108" s="131"/>
      <c r="B108" s="47"/>
      <c r="C108" s="213" t="s">
        <v>176</v>
      </c>
      <c r="D108" s="214"/>
      <c r="E108" s="214"/>
      <c r="F108" s="47"/>
      <c r="G108" s="215" t="s">
        <v>177</v>
      </c>
      <c r="H108" s="216"/>
      <c r="I108" s="560" t="s">
        <v>131</v>
      </c>
      <c r="J108" s="561"/>
      <c r="K108" s="561"/>
      <c r="L108" s="561"/>
      <c r="M108" s="561"/>
      <c r="N108" s="562"/>
      <c r="O108" s="217"/>
      <c r="Q108" s="212" t="s">
        <v>178</v>
      </c>
    </row>
    <row r="109" spans="1:18" ht="17.25" customHeight="1" outlineLevel="1">
      <c r="A109" s="131"/>
      <c r="B109" s="218"/>
      <c r="C109" s="219" t="s">
        <v>179</v>
      </c>
      <c r="D109" s="214"/>
      <c r="E109" s="214"/>
      <c r="F109" s="47"/>
      <c r="G109" s="215" t="s">
        <v>180</v>
      </c>
      <c r="H109" s="216"/>
      <c r="I109" s="560" t="s">
        <v>3</v>
      </c>
      <c r="J109" s="561"/>
      <c r="K109" s="561"/>
      <c r="L109" s="561"/>
      <c r="M109" s="561"/>
      <c r="N109" s="562"/>
      <c r="O109" s="217"/>
      <c r="Q109" s="220"/>
      <c r="R109" s="220"/>
    </row>
    <row r="110" spans="1:18" ht="15" outlineLevel="1">
      <c r="A110" s="131"/>
      <c r="B110" s="214"/>
      <c r="C110" s="221" t="s">
        <v>181</v>
      </c>
      <c r="D110" s="214"/>
      <c r="E110" s="214"/>
      <c r="F110" s="214"/>
      <c r="G110" s="215" t="s">
        <v>182</v>
      </c>
      <c r="H110" s="222"/>
      <c r="I110" s="563" t="s">
        <v>212</v>
      </c>
      <c r="J110" s="563"/>
      <c r="K110" s="563"/>
      <c r="L110" s="563"/>
      <c r="M110" s="563"/>
      <c r="N110" s="564"/>
      <c r="O110" s="217"/>
      <c r="Q110" s="220"/>
      <c r="R110" s="220"/>
    </row>
    <row r="111" spans="1:18" ht="15.75" outlineLevel="1">
      <c r="A111" s="131"/>
      <c r="B111" s="214"/>
      <c r="C111" s="214"/>
      <c r="D111" s="214"/>
      <c r="E111" s="214"/>
      <c r="F111" s="214"/>
      <c r="G111" s="215" t="s">
        <v>183</v>
      </c>
      <c r="H111" s="216"/>
      <c r="I111" s="565">
        <v>41342</v>
      </c>
      <c r="J111" s="566"/>
      <c r="K111" s="566"/>
      <c r="L111" s="223" t="s">
        <v>184</v>
      </c>
      <c r="M111" s="567">
        <v>0.5833333333333334</v>
      </c>
      <c r="N111" s="564"/>
      <c r="O111" s="217"/>
      <c r="Q111" s="220"/>
      <c r="R111" s="220"/>
    </row>
    <row r="112" spans="1:18" ht="15" outlineLevel="1">
      <c r="A112" s="131"/>
      <c r="B112" s="47"/>
      <c r="C112" s="224" t="s">
        <v>185</v>
      </c>
      <c r="D112" s="214"/>
      <c r="E112" s="214"/>
      <c r="F112" s="214"/>
      <c r="G112" s="224" t="s">
        <v>185</v>
      </c>
      <c r="H112" s="214"/>
      <c r="I112" s="214"/>
      <c r="J112" s="214"/>
      <c r="K112" s="214"/>
      <c r="L112" s="214"/>
      <c r="M112" s="214"/>
      <c r="N112" s="214"/>
      <c r="O112" s="225"/>
      <c r="Q112" s="220"/>
      <c r="R112" s="220"/>
    </row>
    <row r="113" spans="1:18" ht="15.75" outlineLevel="1">
      <c r="A113" s="217"/>
      <c r="B113" s="226" t="s">
        <v>186</v>
      </c>
      <c r="C113" s="568" t="s">
        <v>101</v>
      </c>
      <c r="D113" s="569"/>
      <c r="E113" s="227"/>
      <c r="F113" s="228" t="s">
        <v>187</v>
      </c>
      <c r="G113" s="568" t="s">
        <v>18</v>
      </c>
      <c r="H113" s="570"/>
      <c r="I113" s="570"/>
      <c r="J113" s="570"/>
      <c r="K113" s="570"/>
      <c r="L113" s="570"/>
      <c r="M113" s="570"/>
      <c r="N113" s="571"/>
      <c r="O113" s="217"/>
      <c r="Q113" s="220"/>
      <c r="R113" s="220"/>
    </row>
    <row r="114" spans="1:18" ht="15" outlineLevel="1">
      <c r="A114" s="217"/>
      <c r="B114" s="229" t="s">
        <v>188</v>
      </c>
      <c r="C114" s="572" t="s">
        <v>258</v>
      </c>
      <c r="D114" s="581"/>
      <c r="E114" s="230"/>
      <c r="F114" s="231" t="s">
        <v>189</v>
      </c>
      <c r="G114" s="572" t="s">
        <v>267</v>
      </c>
      <c r="H114" s="574"/>
      <c r="I114" s="574"/>
      <c r="J114" s="574"/>
      <c r="K114" s="574"/>
      <c r="L114" s="574"/>
      <c r="M114" s="574"/>
      <c r="N114" s="575"/>
      <c r="O114" s="217"/>
      <c r="Q114" s="220"/>
      <c r="R114" s="220"/>
    </row>
    <row r="115" spans="1:18" ht="15" outlineLevel="1">
      <c r="A115" s="217"/>
      <c r="B115" s="232" t="s">
        <v>190</v>
      </c>
      <c r="C115" s="572" t="s">
        <v>259</v>
      </c>
      <c r="D115" s="581"/>
      <c r="E115" s="230"/>
      <c r="F115" s="233" t="s">
        <v>191</v>
      </c>
      <c r="G115" s="572" t="s">
        <v>260</v>
      </c>
      <c r="H115" s="574"/>
      <c r="I115" s="574"/>
      <c r="J115" s="574"/>
      <c r="K115" s="574"/>
      <c r="L115" s="574"/>
      <c r="M115" s="574"/>
      <c r="N115" s="575"/>
      <c r="O115" s="217"/>
      <c r="Q115" s="220"/>
      <c r="R115" s="220"/>
    </row>
    <row r="116" spans="1:18" ht="15" outlineLevel="1">
      <c r="A116" s="131"/>
      <c r="B116" s="234" t="s">
        <v>192</v>
      </c>
      <c r="C116" s="235"/>
      <c r="D116" s="236"/>
      <c r="E116" s="237"/>
      <c r="F116" s="234" t="s">
        <v>192</v>
      </c>
      <c r="G116" s="238"/>
      <c r="H116" s="238"/>
      <c r="I116" s="238"/>
      <c r="J116" s="238"/>
      <c r="K116" s="238"/>
      <c r="L116" s="238"/>
      <c r="M116" s="238"/>
      <c r="N116" s="238"/>
      <c r="O116" s="225"/>
      <c r="Q116" s="220"/>
      <c r="R116" s="220"/>
    </row>
    <row r="117" spans="1:18" ht="15" outlineLevel="1">
      <c r="A117" s="217"/>
      <c r="B117" s="229"/>
      <c r="C117" s="572" t="s">
        <v>258</v>
      </c>
      <c r="D117" s="581"/>
      <c r="E117" s="230"/>
      <c r="F117" s="231"/>
      <c r="G117" s="572" t="s">
        <v>267</v>
      </c>
      <c r="H117" s="574"/>
      <c r="I117" s="574"/>
      <c r="J117" s="574"/>
      <c r="K117" s="574"/>
      <c r="L117" s="574"/>
      <c r="M117" s="574"/>
      <c r="N117" s="575"/>
      <c r="O117" s="217"/>
      <c r="Q117" s="220"/>
      <c r="R117" s="220"/>
    </row>
    <row r="118" spans="1:18" ht="15" outlineLevel="1">
      <c r="A118" s="217"/>
      <c r="B118" s="239"/>
      <c r="C118" s="572" t="s">
        <v>259</v>
      </c>
      <c r="D118" s="581"/>
      <c r="E118" s="230"/>
      <c r="F118" s="240"/>
      <c r="G118" s="572" t="s">
        <v>260</v>
      </c>
      <c r="H118" s="574"/>
      <c r="I118" s="574"/>
      <c r="J118" s="574"/>
      <c r="K118" s="574"/>
      <c r="L118" s="574"/>
      <c r="M118" s="574"/>
      <c r="N118" s="575"/>
      <c r="O118" s="217"/>
      <c r="Q118" s="220"/>
      <c r="R118" s="220"/>
    </row>
    <row r="119" spans="1:18" ht="15.75" outlineLevel="1">
      <c r="A119" s="131"/>
      <c r="B119" s="214"/>
      <c r="C119" s="214"/>
      <c r="D119" s="214"/>
      <c r="E119" s="214"/>
      <c r="F119" s="241" t="s">
        <v>193</v>
      </c>
      <c r="G119" s="224"/>
      <c r="H119" s="224"/>
      <c r="I119" s="224"/>
      <c r="J119" s="214"/>
      <c r="K119" s="214"/>
      <c r="L119" s="214"/>
      <c r="M119" s="242"/>
      <c r="N119" s="47"/>
      <c r="O119" s="225"/>
      <c r="Q119" s="220"/>
      <c r="R119" s="220"/>
    </row>
    <row r="120" spans="1:18" ht="15" outlineLevel="1">
      <c r="A120" s="131"/>
      <c r="B120" s="243" t="s">
        <v>194</v>
      </c>
      <c r="C120" s="214"/>
      <c r="D120" s="214"/>
      <c r="E120" s="214"/>
      <c r="F120" s="244" t="s">
        <v>195</v>
      </c>
      <c r="G120" s="244" t="s">
        <v>196</v>
      </c>
      <c r="H120" s="244" t="s">
        <v>197</v>
      </c>
      <c r="I120" s="244" t="s">
        <v>198</v>
      </c>
      <c r="J120" s="244" t="s">
        <v>199</v>
      </c>
      <c r="K120" s="576" t="s">
        <v>74</v>
      </c>
      <c r="L120" s="577"/>
      <c r="M120" s="245" t="s">
        <v>200</v>
      </c>
      <c r="N120" s="246" t="s">
        <v>13</v>
      </c>
      <c r="O120" s="217"/>
      <c r="R120" s="220"/>
    </row>
    <row r="121" spans="1:18" ht="18" customHeight="1" outlineLevel="1">
      <c r="A121" s="217"/>
      <c r="B121" s="80" t="s">
        <v>201</v>
      </c>
      <c r="C121" s="247" t="str">
        <f>IF(+C114&gt;"",C114&amp;" - "&amp;G114,"")</f>
        <v>Eriksson Pihla - Englund Carina</v>
      </c>
      <c r="D121" s="248"/>
      <c r="E121" s="249"/>
      <c r="F121" s="250">
        <v>4</v>
      </c>
      <c r="G121" s="250">
        <v>3</v>
      </c>
      <c r="H121" s="250">
        <v>1</v>
      </c>
      <c r="I121" s="250"/>
      <c r="J121" s="250"/>
      <c r="K121" s="251">
        <f>IF(ISBLANK(F121),"",COUNTIF(F121:J121,"&gt;=0"))</f>
        <v>3</v>
      </c>
      <c r="L121" s="252">
        <f>IF(ISBLANK(F121),"",(IF(LEFT(F121,1)="-",1,0)+IF(LEFT(G121,1)="-",1,0)+IF(LEFT(H121,1)="-",1,0)+IF(LEFT(I121,1)="-",1,0)+IF(LEFT(J121,1)="-",1,0)))</f>
        <v>0</v>
      </c>
      <c r="M121" s="253">
        <f aca="true" t="shared" si="4" ref="M121:N125">IF(K121=3,1,"")</f>
        <v>1</v>
      </c>
      <c r="N121" s="254">
        <f t="shared" si="4"/>
      </c>
      <c r="O121" s="217"/>
      <c r="Q121" s="220"/>
      <c r="R121" s="220"/>
    </row>
    <row r="122" spans="1:18" ht="18" customHeight="1" outlineLevel="1">
      <c r="A122" s="217"/>
      <c r="B122" s="80" t="s">
        <v>202</v>
      </c>
      <c r="C122" s="248" t="str">
        <f>IF(C115&gt;"",C115&amp;" - "&amp;G115,"")</f>
        <v>Lundström Annika - Eriksson Sofie</v>
      </c>
      <c r="D122" s="247"/>
      <c r="E122" s="249"/>
      <c r="F122" s="255">
        <v>10</v>
      </c>
      <c r="G122" s="250">
        <v>7</v>
      </c>
      <c r="H122" s="250">
        <v>9</v>
      </c>
      <c r="I122" s="250"/>
      <c r="J122" s="250"/>
      <c r="K122" s="251">
        <f>IF(ISBLANK(F122),"",COUNTIF(F122:J122,"&gt;=0"))</f>
        <v>3</v>
      </c>
      <c r="L122" s="252">
        <f>IF(ISBLANK(F122),"",(IF(LEFT(F122,1)="-",1,0)+IF(LEFT(G122,1)="-",1,0)+IF(LEFT(H122,1)="-",1,0)+IF(LEFT(I122,1)="-",1,0)+IF(LEFT(J122,1)="-",1,0)))</f>
        <v>0</v>
      </c>
      <c r="M122" s="253">
        <f t="shared" si="4"/>
        <v>1</v>
      </c>
      <c r="N122" s="254">
        <f t="shared" si="4"/>
      </c>
      <c r="O122" s="217"/>
      <c r="Q122" s="220"/>
      <c r="R122" s="220"/>
    </row>
    <row r="123" spans="1:18" ht="18" customHeight="1" outlineLevel="1">
      <c r="A123" s="217"/>
      <c r="B123" s="256" t="s">
        <v>203</v>
      </c>
      <c r="C123" s="257" t="str">
        <f>IF(C117&gt;"",C117&amp;" / "&amp;C118,"")</f>
        <v>Eriksson Pihla / Lundström Annika</v>
      </c>
      <c r="D123" s="258" t="str">
        <f>IF(G117&gt;"",G117&amp;" / "&amp;G118,"")</f>
        <v>Englund Carina / Eriksson Sofie</v>
      </c>
      <c r="E123" s="259"/>
      <c r="F123" s="260">
        <v>5</v>
      </c>
      <c r="G123" s="261">
        <v>2</v>
      </c>
      <c r="H123" s="262">
        <v>7</v>
      </c>
      <c r="I123" s="262"/>
      <c r="J123" s="262"/>
      <c r="K123" s="251">
        <f>IF(ISBLANK(F123),"",COUNTIF(F123:J123,"&gt;=0"))</f>
        <v>3</v>
      </c>
      <c r="L123" s="252">
        <f>IF(ISBLANK(F123),"",(IF(LEFT(F123,1)="-",1,0)+IF(LEFT(G123,1)="-",1,0)+IF(LEFT(H123,1)="-",1,0)+IF(LEFT(I123,1)="-",1,0)+IF(LEFT(J123,1)="-",1,0)))</f>
        <v>0</v>
      </c>
      <c r="M123" s="253">
        <f t="shared" si="4"/>
        <v>1</v>
      </c>
      <c r="N123" s="254">
        <f t="shared" si="4"/>
      </c>
      <c r="O123" s="217"/>
      <c r="Q123" s="220"/>
      <c r="R123" s="220"/>
    </row>
    <row r="124" spans="1:18" ht="18" customHeight="1" outlineLevel="1">
      <c r="A124" s="217"/>
      <c r="B124" s="80" t="s">
        <v>204</v>
      </c>
      <c r="C124" s="248" t="str">
        <f>IF(+C114&gt;"",C114&amp;" - "&amp;G115,"")</f>
        <v>Eriksson Pihla - Eriksson Sofie</v>
      </c>
      <c r="D124" s="247"/>
      <c r="E124" s="249"/>
      <c r="F124" s="263"/>
      <c r="G124" s="250"/>
      <c r="H124" s="250"/>
      <c r="I124" s="250"/>
      <c r="J124" s="264"/>
      <c r="K124" s="251">
        <f>IF(ISBLANK(F124),"",COUNTIF(F124:J124,"&gt;=0"))</f>
      </c>
      <c r="L124" s="252">
        <f>IF(ISBLANK(F124),"",(IF(LEFT(F124,1)="-",1,0)+IF(LEFT(G124,1)="-",1,0)+IF(LEFT(H124,1)="-",1,0)+IF(LEFT(I124,1)="-",1,0)+IF(LEFT(J124,1)="-",1,0)))</f>
      </c>
      <c r="M124" s="253">
        <f t="shared" si="4"/>
      </c>
      <c r="N124" s="254">
        <f t="shared" si="4"/>
      </c>
      <c r="O124" s="217"/>
      <c r="Q124" s="220"/>
      <c r="R124" s="220"/>
    </row>
    <row r="125" spans="1:18" ht="18" customHeight="1" outlineLevel="1" thickBot="1">
      <c r="A125" s="217"/>
      <c r="B125" s="80" t="s">
        <v>205</v>
      </c>
      <c r="C125" s="248" t="str">
        <f>IF(+C115&gt;"",C115&amp;" - "&amp;G114,"")</f>
        <v>Lundström Annika - Englund Carina</v>
      </c>
      <c r="D125" s="247"/>
      <c r="E125" s="249"/>
      <c r="F125" s="264"/>
      <c r="G125" s="250"/>
      <c r="H125" s="264"/>
      <c r="I125" s="250"/>
      <c r="J125" s="250"/>
      <c r="K125" s="251">
        <f>IF(ISBLANK(F125),"",COUNTIF(F125:J125,"&gt;=0"))</f>
      </c>
      <c r="L125" s="265">
        <f>IF(ISBLANK(F125),"",(IF(LEFT(F125,1)="-",1,0)+IF(LEFT(G125,1)="-",1,0)+IF(LEFT(H125,1)="-",1,0)+IF(LEFT(I125,1)="-",1,0)+IF(LEFT(J125,1)="-",1,0)))</f>
      </c>
      <c r="M125" s="253">
        <f t="shared" si="4"/>
      </c>
      <c r="N125" s="254">
        <f t="shared" si="4"/>
      </c>
      <c r="O125" s="217"/>
      <c r="Q125" s="220"/>
      <c r="R125" s="220"/>
    </row>
    <row r="126" spans="1:18" ht="16.5" outlineLevel="1" thickBot="1">
      <c r="A126" s="131"/>
      <c r="B126" s="214"/>
      <c r="C126" s="214"/>
      <c r="D126" s="214"/>
      <c r="E126" s="214"/>
      <c r="F126" s="214"/>
      <c r="G126" s="214"/>
      <c r="H126" s="214"/>
      <c r="I126" s="266" t="s">
        <v>206</v>
      </c>
      <c r="J126" s="267"/>
      <c r="K126" s="268">
        <f>IF(ISBLANK(D121),"",SUM(K121:K125))</f>
      </c>
      <c r="L126" s="269">
        <f>IF(ISBLANK(E121),"",SUM(L121:L125))</f>
      </c>
      <c r="M126" s="270">
        <f>IF(ISBLANK(F121),"",SUM(M121:M125))</f>
        <v>3</v>
      </c>
      <c r="N126" s="271">
        <f>IF(ISBLANK(F121),"",SUM(N121:N125))</f>
        <v>0</v>
      </c>
      <c r="O126" s="217"/>
      <c r="Q126" s="220"/>
      <c r="R126" s="220"/>
    </row>
    <row r="127" spans="1:18" ht="15" outlineLevel="1">
      <c r="A127" s="131"/>
      <c r="B127" s="213" t="s">
        <v>207</v>
      </c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25"/>
      <c r="Q127" s="220"/>
      <c r="R127" s="220"/>
    </row>
    <row r="128" spans="1:18" ht="15" outlineLevel="1">
      <c r="A128" s="131"/>
      <c r="B128" s="272" t="s">
        <v>208</v>
      </c>
      <c r="C128" s="272"/>
      <c r="D128" s="272" t="s">
        <v>209</v>
      </c>
      <c r="E128" s="273"/>
      <c r="F128" s="272"/>
      <c r="G128" s="272" t="s">
        <v>210</v>
      </c>
      <c r="H128" s="273"/>
      <c r="I128" s="272"/>
      <c r="J128" s="274" t="s">
        <v>211</v>
      </c>
      <c r="K128" s="47"/>
      <c r="L128" s="214"/>
      <c r="M128" s="214"/>
      <c r="N128" s="214"/>
      <c r="O128" s="225"/>
      <c r="Q128" s="220"/>
      <c r="R128" s="220"/>
    </row>
    <row r="129" spans="1:18" ht="18.75" outlineLevel="1" thickBot="1">
      <c r="A129" s="131"/>
      <c r="B129" s="214"/>
      <c r="C129" s="214"/>
      <c r="D129" s="214"/>
      <c r="E129" s="214"/>
      <c r="F129" s="214"/>
      <c r="G129" s="214"/>
      <c r="H129" s="214"/>
      <c r="I129" s="214"/>
      <c r="J129" s="578" t="str">
        <f>IF(M126=3,C113,IF(N126=3,G113,""))</f>
        <v>MBF 1</v>
      </c>
      <c r="K129" s="579"/>
      <c r="L129" s="579"/>
      <c r="M129" s="579"/>
      <c r="N129" s="580"/>
      <c r="O129" s="217"/>
      <c r="Q129" s="220"/>
      <c r="R129" s="220"/>
    </row>
    <row r="130" spans="1:18" ht="18" outlineLevel="1">
      <c r="A130" s="129"/>
      <c r="B130" s="275"/>
      <c r="C130" s="275"/>
      <c r="D130" s="275"/>
      <c r="E130" s="275"/>
      <c r="F130" s="275"/>
      <c r="G130" s="275"/>
      <c r="H130" s="275"/>
      <c r="I130" s="275"/>
      <c r="J130" s="276"/>
      <c r="K130" s="276"/>
      <c r="L130" s="276"/>
      <c r="M130" s="276"/>
      <c r="N130" s="276"/>
      <c r="O130" s="277"/>
      <c r="Q130" s="220"/>
      <c r="R130" s="220"/>
    </row>
    <row r="131" s="411" customFormat="1" ht="11.25"/>
    <row r="132" ht="18.75">
      <c r="A132" s="279" t="s">
        <v>160</v>
      </c>
    </row>
    <row r="133" spans="1:17" ht="15.75" outlineLevel="1">
      <c r="A133" s="130"/>
      <c r="B133" s="208"/>
      <c r="C133" s="209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1"/>
      <c r="Q133" s="212" t="s">
        <v>175</v>
      </c>
    </row>
    <row r="134" spans="1:17" ht="15.75" outlineLevel="1">
      <c r="A134" s="131"/>
      <c r="B134" s="47"/>
      <c r="C134" s="213" t="s">
        <v>176</v>
      </c>
      <c r="D134" s="214"/>
      <c r="E134" s="214"/>
      <c r="F134" s="47"/>
      <c r="G134" s="215" t="s">
        <v>177</v>
      </c>
      <c r="H134" s="216"/>
      <c r="I134" s="560" t="s">
        <v>131</v>
      </c>
      <c r="J134" s="561"/>
      <c r="K134" s="561"/>
      <c r="L134" s="561"/>
      <c r="M134" s="561"/>
      <c r="N134" s="562"/>
      <c r="O134" s="217"/>
      <c r="Q134" s="212" t="s">
        <v>178</v>
      </c>
    </row>
    <row r="135" spans="1:18" ht="17.25" customHeight="1" outlineLevel="1">
      <c r="A135" s="131"/>
      <c r="B135" s="218"/>
      <c r="C135" s="219" t="s">
        <v>179</v>
      </c>
      <c r="D135" s="214"/>
      <c r="E135" s="214"/>
      <c r="F135" s="47"/>
      <c r="G135" s="215" t="s">
        <v>180</v>
      </c>
      <c r="H135" s="216"/>
      <c r="I135" s="560" t="s">
        <v>3</v>
      </c>
      <c r="J135" s="561"/>
      <c r="K135" s="561"/>
      <c r="L135" s="561"/>
      <c r="M135" s="561"/>
      <c r="N135" s="562"/>
      <c r="O135" s="217"/>
      <c r="Q135" s="220"/>
      <c r="R135" s="220"/>
    </row>
    <row r="136" spans="1:18" ht="15" outlineLevel="1">
      <c r="A136" s="131"/>
      <c r="B136" s="214"/>
      <c r="C136" s="221" t="s">
        <v>181</v>
      </c>
      <c r="D136" s="214"/>
      <c r="E136" s="214"/>
      <c r="F136" s="214"/>
      <c r="G136" s="215" t="s">
        <v>182</v>
      </c>
      <c r="H136" s="222"/>
      <c r="I136" s="563" t="s">
        <v>212</v>
      </c>
      <c r="J136" s="563"/>
      <c r="K136" s="563"/>
      <c r="L136" s="563"/>
      <c r="M136" s="563"/>
      <c r="N136" s="564"/>
      <c r="O136" s="217"/>
      <c r="Q136" s="220"/>
      <c r="R136" s="220"/>
    </row>
    <row r="137" spans="1:18" ht="15.75" outlineLevel="1">
      <c r="A137" s="131"/>
      <c r="B137" s="214"/>
      <c r="C137" s="214"/>
      <c r="D137" s="214"/>
      <c r="E137" s="214"/>
      <c r="F137" s="214"/>
      <c r="G137" s="215" t="s">
        <v>183</v>
      </c>
      <c r="H137" s="216"/>
      <c r="I137" s="565">
        <v>41342</v>
      </c>
      <c r="J137" s="566"/>
      <c r="K137" s="566"/>
      <c r="L137" s="223" t="s">
        <v>184</v>
      </c>
      <c r="M137" s="567">
        <v>0.5833333333333334</v>
      </c>
      <c r="N137" s="564"/>
      <c r="O137" s="217"/>
      <c r="Q137" s="220"/>
      <c r="R137" s="220"/>
    </row>
    <row r="138" spans="1:18" ht="15" outlineLevel="1">
      <c r="A138" s="131"/>
      <c r="B138" s="47"/>
      <c r="C138" s="224" t="s">
        <v>185</v>
      </c>
      <c r="D138" s="214"/>
      <c r="E138" s="214"/>
      <c r="F138" s="214"/>
      <c r="G138" s="224" t="s">
        <v>185</v>
      </c>
      <c r="H138" s="214"/>
      <c r="I138" s="214"/>
      <c r="J138" s="214"/>
      <c r="K138" s="214"/>
      <c r="L138" s="214"/>
      <c r="M138" s="214"/>
      <c r="N138" s="214"/>
      <c r="O138" s="225"/>
      <c r="Q138" s="220"/>
      <c r="R138" s="220"/>
    </row>
    <row r="139" spans="1:18" ht="15.75" outlineLevel="1">
      <c r="A139" s="217"/>
      <c r="B139" s="226" t="s">
        <v>186</v>
      </c>
      <c r="C139" s="568" t="s">
        <v>102</v>
      </c>
      <c r="D139" s="569"/>
      <c r="E139" s="227"/>
      <c r="F139" s="228" t="s">
        <v>187</v>
      </c>
      <c r="G139" s="568" t="s">
        <v>17</v>
      </c>
      <c r="H139" s="570"/>
      <c r="I139" s="570"/>
      <c r="J139" s="570"/>
      <c r="K139" s="570"/>
      <c r="L139" s="570"/>
      <c r="M139" s="570"/>
      <c r="N139" s="571"/>
      <c r="O139" s="217"/>
      <c r="Q139" s="220"/>
      <c r="R139" s="220"/>
    </row>
    <row r="140" spans="1:18" ht="15" outlineLevel="1">
      <c r="A140" s="217"/>
      <c r="B140" s="229" t="s">
        <v>188</v>
      </c>
      <c r="C140" s="572" t="s">
        <v>266</v>
      </c>
      <c r="D140" s="581"/>
      <c r="E140" s="230"/>
      <c r="F140" s="231" t="s">
        <v>189</v>
      </c>
      <c r="G140" s="572" t="s">
        <v>402</v>
      </c>
      <c r="H140" s="574"/>
      <c r="I140" s="574"/>
      <c r="J140" s="574"/>
      <c r="K140" s="574"/>
      <c r="L140" s="574"/>
      <c r="M140" s="574"/>
      <c r="N140" s="575"/>
      <c r="O140" s="217"/>
      <c r="Q140" s="220"/>
      <c r="R140" s="220"/>
    </row>
    <row r="141" spans="1:18" ht="15" outlineLevel="1">
      <c r="A141" s="217"/>
      <c r="B141" s="232" t="s">
        <v>190</v>
      </c>
      <c r="C141" s="572" t="s">
        <v>268</v>
      </c>
      <c r="D141" s="581"/>
      <c r="E141" s="230"/>
      <c r="F141" s="233" t="s">
        <v>191</v>
      </c>
      <c r="G141" s="572" t="s">
        <v>404</v>
      </c>
      <c r="H141" s="574"/>
      <c r="I141" s="574"/>
      <c r="J141" s="574"/>
      <c r="K141" s="574"/>
      <c r="L141" s="574"/>
      <c r="M141" s="574"/>
      <c r="N141" s="575"/>
      <c r="O141" s="217"/>
      <c r="Q141" s="220"/>
      <c r="R141" s="220"/>
    </row>
    <row r="142" spans="1:18" ht="15" outlineLevel="1">
      <c r="A142" s="131"/>
      <c r="B142" s="234" t="s">
        <v>192</v>
      </c>
      <c r="C142" s="235"/>
      <c r="D142" s="236"/>
      <c r="E142" s="237"/>
      <c r="F142" s="234" t="s">
        <v>192</v>
      </c>
      <c r="G142" s="238"/>
      <c r="H142" s="238"/>
      <c r="I142" s="238"/>
      <c r="J142" s="238"/>
      <c r="K142" s="238"/>
      <c r="L142" s="238"/>
      <c r="M142" s="238"/>
      <c r="N142" s="238"/>
      <c r="O142" s="225"/>
      <c r="Q142" s="220"/>
      <c r="R142" s="220"/>
    </row>
    <row r="143" spans="1:18" ht="15" outlineLevel="1">
      <c r="A143" s="217"/>
      <c r="B143" s="229"/>
      <c r="C143" s="572" t="s">
        <v>266</v>
      </c>
      <c r="D143" s="581"/>
      <c r="E143" s="230"/>
      <c r="F143" s="231"/>
      <c r="G143" s="572" t="s">
        <v>402</v>
      </c>
      <c r="H143" s="574"/>
      <c r="I143" s="574"/>
      <c r="J143" s="574"/>
      <c r="K143" s="574"/>
      <c r="L143" s="574"/>
      <c r="M143" s="574"/>
      <c r="N143" s="575"/>
      <c r="O143" s="217"/>
      <c r="Q143" s="220"/>
      <c r="R143" s="220"/>
    </row>
    <row r="144" spans="1:18" ht="15" outlineLevel="1">
      <c r="A144" s="217"/>
      <c r="B144" s="239"/>
      <c r="C144" s="572" t="s">
        <v>268</v>
      </c>
      <c r="D144" s="581"/>
      <c r="E144" s="230"/>
      <c r="F144" s="240"/>
      <c r="G144" s="572" t="s">
        <v>404</v>
      </c>
      <c r="H144" s="574"/>
      <c r="I144" s="574"/>
      <c r="J144" s="574"/>
      <c r="K144" s="574"/>
      <c r="L144" s="574"/>
      <c r="M144" s="574"/>
      <c r="N144" s="575"/>
      <c r="O144" s="217"/>
      <c r="Q144" s="220"/>
      <c r="R144" s="220"/>
    </row>
    <row r="145" spans="1:18" ht="15.75" outlineLevel="1">
      <c r="A145" s="131"/>
      <c r="B145" s="214"/>
      <c r="C145" s="214"/>
      <c r="D145" s="214"/>
      <c r="E145" s="214"/>
      <c r="F145" s="241" t="s">
        <v>193</v>
      </c>
      <c r="G145" s="224"/>
      <c r="H145" s="224"/>
      <c r="I145" s="224"/>
      <c r="J145" s="214"/>
      <c r="K145" s="214"/>
      <c r="L145" s="214"/>
      <c r="M145" s="242"/>
      <c r="N145" s="47"/>
      <c r="O145" s="225"/>
      <c r="Q145" s="220"/>
      <c r="R145" s="220"/>
    </row>
    <row r="146" spans="1:18" ht="15" outlineLevel="1">
      <c r="A146" s="131"/>
      <c r="B146" s="243" t="s">
        <v>194</v>
      </c>
      <c r="C146" s="214"/>
      <c r="D146" s="214"/>
      <c r="E146" s="214"/>
      <c r="F146" s="244" t="s">
        <v>195</v>
      </c>
      <c r="G146" s="244" t="s">
        <v>196</v>
      </c>
      <c r="H146" s="244" t="s">
        <v>197</v>
      </c>
      <c r="I146" s="244" t="s">
        <v>198</v>
      </c>
      <c r="J146" s="244" t="s">
        <v>199</v>
      </c>
      <c r="K146" s="576" t="s">
        <v>74</v>
      </c>
      <c r="L146" s="577"/>
      <c r="M146" s="245" t="s">
        <v>200</v>
      </c>
      <c r="N146" s="246" t="s">
        <v>13</v>
      </c>
      <c r="O146" s="217"/>
      <c r="R146" s="220"/>
    </row>
    <row r="147" spans="1:18" ht="18" customHeight="1" outlineLevel="1">
      <c r="A147" s="217"/>
      <c r="B147" s="80" t="s">
        <v>201</v>
      </c>
      <c r="C147" s="247" t="str">
        <f>IF(+C140&gt;"",C140&amp;" - "&amp;G140,"")</f>
        <v>Saarialho Marianna - Nerman Ksenia</v>
      </c>
      <c r="D147" s="248"/>
      <c r="E147" s="249"/>
      <c r="F147" s="250">
        <v>11</v>
      </c>
      <c r="G147" s="250">
        <v>-9</v>
      </c>
      <c r="H147" s="250">
        <v>-8</v>
      </c>
      <c r="I147" s="250">
        <v>8</v>
      </c>
      <c r="J147" s="250">
        <v>1</v>
      </c>
      <c r="K147" s="251">
        <f>IF(ISBLANK(F147),"",COUNTIF(F147:J147,"&gt;=0"))</f>
        <v>3</v>
      </c>
      <c r="L147" s="252">
        <f>IF(ISBLANK(F147),"",(IF(LEFT(F147,1)="-",1,0)+IF(LEFT(G147,1)="-",1,0)+IF(LEFT(H147,1)="-",1,0)+IF(LEFT(I147,1)="-",1,0)+IF(LEFT(J147,1)="-",1,0)))</f>
        <v>2</v>
      </c>
      <c r="M147" s="253">
        <f aca="true" t="shared" si="5" ref="M147:N151">IF(K147=3,1,"")</f>
        <v>1</v>
      </c>
      <c r="N147" s="254">
        <f t="shared" si="5"/>
      </c>
      <c r="O147" s="217"/>
      <c r="Q147" s="220"/>
      <c r="R147" s="220"/>
    </row>
    <row r="148" spans="1:18" ht="18" customHeight="1" outlineLevel="1">
      <c r="A148" s="217"/>
      <c r="B148" s="80" t="s">
        <v>202</v>
      </c>
      <c r="C148" s="248" t="str">
        <f>IF(C141&gt;"",C141&amp;" - "&amp;G141,"")</f>
        <v>Saarialho Kaarina - Lotto Alexandra</v>
      </c>
      <c r="D148" s="247"/>
      <c r="E148" s="249"/>
      <c r="F148" s="255">
        <v>-2</v>
      </c>
      <c r="G148" s="250">
        <v>-3</v>
      </c>
      <c r="H148" s="250">
        <v>-6</v>
      </c>
      <c r="I148" s="250"/>
      <c r="J148" s="250"/>
      <c r="K148" s="251">
        <f>IF(ISBLANK(F148),"",COUNTIF(F148:J148,"&gt;=0"))</f>
        <v>0</v>
      </c>
      <c r="L148" s="252">
        <f>IF(ISBLANK(F148),"",(IF(LEFT(F148,1)="-",1,0)+IF(LEFT(G148,1)="-",1,0)+IF(LEFT(H148,1)="-",1,0)+IF(LEFT(I148,1)="-",1,0)+IF(LEFT(J148,1)="-",1,0)))</f>
        <v>3</v>
      </c>
      <c r="M148" s="253">
        <f t="shared" si="5"/>
      </c>
      <c r="N148" s="254">
        <f t="shared" si="5"/>
        <v>1</v>
      </c>
      <c r="O148" s="217"/>
      <c r="Q148" s="220"/>
      <c r="R148" s="220"/>
    </row>
    <row r="149" spans="1:18" ht="18" customHeight="1" outlineLevel="1">
      <c r="A149" s="217"/>
      <c r="B149" s="256" t="s">
        <v>203</v>
      </c>
      <c r="C149" s="257" t="str">
        <f>IF(C143&gt;"",C143&amp;" / "&amp;C144,"")</f>
        <v>Saarialho Marianna / Saarialho Kaarina</v>
      </c>
      <c r="D149" s="258" t="str">
        <f>IF(G143&gt;"",G143&amp;" / "&amp;G144,"")</f>
        <v>Nerman Ksenia / Lotto Alexandra</v>
      </c>
      <c r="E149" s="259"/>
      <c r="F149" s="260">
        <v>-5</v>
      </c>
      <c r="G149" s="261">
        <v>-6</v>
      </c>
      <c r="H149" s="262">
        <v>-8</v>
      </c>
      <c r="I149" s="262"/>
      <c r="J149" s="262"/>
      <c r="K149" s="251">
        <f>IF(ISBLANK(F149),"",COUNTIF(F149:J149,"&gt;=0"))</f>
        <v>0</v>
      </c>
      <c r="L149" s="252">
        <f>IF(ISBLANK(F149),"",(IF(LEFT(F149,1)="-",1,0)+IF(LEFT(G149,1)="-",1,0)+IF(LEFT(H149,1)="-",1,0)+IF(LEFT(I149,1)="-",1,0)+IF(LEFT(J149,1)="-",1,0)))</f>
        <v>3</v>
      </c>
      <c r="M149" s="253">
        <f t="shared" si="5"/>
      </c>
      <c r="N149" s="254">
        <f t="shared" si="5"/>
        <v>1</v>
      </c>
      <c r="O149" s="217"/>
      <c r="Q149" s="220"/>
      <c r="R149" s="220"/>
    </row>
    <row r="150" spans="1:18" ht="18" customHeight="1" outlineLevel="1">
      <c r="A150" s="217"/>
      <c r="B150" s="80" t="s">
        <v>204</v>
      </c>
      <c r="C150" s="248" t="str">
        <f>IF(+C140&gt;"",C140&amp;" - "&amp;G141,"")</f>
        <v>Saarialho Marianna - Lotto Alexandra</v>
      </c>
      <c r="D150" s="247"/>
      <c r="E150" s="249"/>
      <c r="F150" s="263">
        <v>-9</v>
      </c>
      <c r="G150" s="250">
        <v>-9</v>
      </c>
      <c r="H150" s="250">
        <v>-10</v>
      </c>
      <c r="I150" s="250"/>
      <c r="J150" s="264"/>
      <c r="K150" s="251">
        <f>IF(ISBLANK(F150),"",COUNTIF(F150:J150,"&gt;=0"))</f>
        <v>0</v>
      </c>
      <c r="L150" s="252">
        <f>IF(ISBLANK(F150),"",(IF(LEFT(F150,1)="-",1,0)+IF(LEFT(G150,1)="-",1,0)+IF(LEFT(H150,1)="-",1,0)+IF(LEFT(I150,1)="-",1,0)+IF(LEFT(J150,1)="-",1,0)))</f>
        <v>3</v>
      </c>
      <c r="M150" s="253">
        <f t="shared" si="5"/>
      </c>
      <c r="N150" s="254">
        <f t="shared" si="5"/>
        <v>1</v>
      </c>
      <c r="O150" s="217"/>
      <c r="Q150" s="220"/>
      <c r="R150" s="220"/>
    </row>
    <row r="151" spans="1:18" ht="18" customHeight="1" outlineLevel="1" thickBot="1">
      <c r="A151" s="217"/>
      <c r="B151" s="80" t="s">
        <v>205</v>
      </c>
      <c r="C151" s="248" t="str">
        <f>IF(+C141&gt;"",C141&amp;" - "&amp;G140,"")</f>
        <v>Saarialho Kaarina - Nerman Ksenia</v>
      </c>
      <c r="D151" s="247"/>
      <c r="E151" s="249"/>
      <c r="F151" s="264"/>
      <c r="G151" s="250"/>
      <c r="H151" s="264"/>
      <c r="I151" s="250"/>
      <c r="J151" s="250"/>
      <c r="K151" s="251">
        <f>IF(ISBLANK(F151),"",COUNTIF(F151:J151,"&gt;=0"))</f>
      </c>
      <c r="L151" s="265">
        <f>IF(ISBLANK(F151),"",(IF(LEFT(F151,1)="-",1,0)+IF(LEFT(G151,1)="-",1,0)+IF(LEFT(H151,1)="-",1,0)+IF(LEFT(I151,1)="-",1,0)+IF(LEFT(J151,1)="-",1,0)))</f>
      </c>
      <c r="M151" s="253">
        <f t="shared" si="5"/>
      </c>
      <c r="N151" s="254">
        <f t="shared" si="5"/>
      </c>
      <c r="O151" s="217"/>
      <c r="Q151" s="220"/>
      <c r="R151" s="220"/>
    </row>
    <row r="152" spans="1:18" ht="16.5" outlineLevel="1" thickBot="1">
      <c r="A152" s="131"/>
      <c r="B152" s="214"/>
      <c r="C152" s="214"/>
      <c r="D152" s="214"/>
      <c r="E152" s="214"/>
      <c r="F152" s="214"/>
      <c r="G152" s="214"/>
      <c r="H152" s="214"/>
      <c r="I152" s="266" t="s">
        <v>206</v>
      </c>
      <c r="J152" s="267"/>
      <c r="K152" s="268">
        <f>IF(ISBLANK(D147),"",SUM(K147:K151))</f>
      </c>
      <c r="L152" s="269">
        <f>IF(ISBLANK(E147),"",SUM(L147:L151))</f>
      </c>
      <c r="M152" s="270">
        <f>IF(ISBLANK(F147),"",SUM(M147:M151))</f>
        <v>1</v>
      </c>
      <c r="N152" s="271">
        <f>IF(ISBLANK(F147),"",SUM(N147:N151))</f>
        <v>3</v>
      </c>
      <c r="O152" s="217"/>
      <c r="Q152" s="220"/>
      <c r="R152" s="220"/>
    </row>
    <row r="153" spans="1:18" ht="15" outlineLevel="1">
      <c r="A153" s="131"/>
      <c r="B153" s="213" t="s">
        <v>207</v>
      </c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25"/>
      <c r="Q153" s="220"/>
      <c r="R153" s="220"/>
    </row>
    <row r="154" spans="1:18" ht="15" outlineLevel="1">
      <c r="A154" s="131"/>
      <c r="B154" s="272" t="s">
        <v>208</v>
      </c>
      <c r="C154" s="272"/>
      <c r="D154" s="272" t="s">
        <v>209</v>
      </c>
      <c r="E154" s="273"/>
      <c r="F154" s="272"/>
      <c r="G154" s="272" t="s">
        <v>210</v>
      </c>
      <c r="H154" s="273"/>
      <c r="I154" s="272"/>
      <c r="J154" s="274" t="s">
        <v>211</v>
      </c>
      <c r="K154" s="47"/>
      <c r="L154" s="214"/>
      <c r="M154" s="214"/>
      <c r="N154" s="214"/>
      <c r="O154" s="225"/>
      <c r="Q154" s="220"/>
      <c r="R154" s="220"/>
    </row>
    <row r="155" spans="1:18" ht="18.75" outlineLevel="1" thickBot="1">
      <c r="A155" s="131"/>
      <c r="B155" s="214"/>
      <c r="C155" s="214"/>
      <c r="D155" s="214"/>
      <c r="E155" s="214"/>
      <c r="F155" s="214"/>
      <c r="G155" s="214"/>
      <c r="H155" s="214"/>
      <c r="I155" s="214"/>
      <c r="J155" s="578" t="str">
        <f>IF(M152=3,C139,IF(N152=3,G139,""))</f>
        <v>Spinni</v>
      </c>
      <c r="K155" s="579"/>
      <c r="L155" s="579"/>
      <c r="M155" s="579"/>
      <c r="N155" s="580"/>
      <c r="O155" s="217"/>
      <c r="Q155" s="220"/>
      <c r="R155" s="220"/>
    </row>
    <row r="156" spans="1:18" ht="18" outlineLevel="1">
      <c r="A156" s="129"/>
      <c r="B156" s="275"/>
      <c r="C156" s="275"/>
      <c r="D156" s="275"/>
      <c r="E156" s="275"/>
      <c r="F156" s="275"/>
      <c r="G156" s="275"/>
      <c r="H156" s="275"/>
      <c r="I156" s="275"/>
      <c r="J156" s="276"/>
      <c r="K156" s="276"/>
      <c r="L156" s="276"/>
      <c r="M156" s="276"/>
      <c r="N156" s="276"/>
      <c r="O156" s="277"/>
      <c r="Q156" s="220"/>
      <c r="R156" s="220"/>
    </row>
    <row r="157" spans="19:22" ht="15">
      <c r="S157" s="411"/>
      <c r="T157" s="411"/>
      <c r="U157" s="411"/>
      <c r="V157" s="411"/>
    </row>
  </sheetData>
  <sheetProtection/>
  <mergeCells count="102">
    <mergeCell ref="C143:D143"/>
    <mergeCell ref="G143:N143"/>
    <mergeCell ref="C144:D144"/>
    <mergeCell ref="G144:N144"/>
    <mergeCell ref="K146:L146"/>
    <mergeCell ref="J155:N155"/>
    <mergeCell ref="C139:D139"/>
    <mergeCell ref="G139:N139"/>
    <mergeCell ref="C140:D140"/>
    <mergeCell ref="G140:N140"/>
    <mergeCell ref="C141:D141"/>
    <mergeCell ref="G141:N141"/>
    <mergeCell ref="K120:L120"/>
    <mergeCell ref="J129:N129"/>
    <mergeCell ref="I134:N134"/>
    <mergeCell ref="I135:N135"/>
    <mergeCell ref="I136:N136"/>
    <mergeCell ref="I137:K137"/>
    <mergeCell ref="M137:N137"/>
    <mergeCell ref="C115:D115"/>
    <mergeCell ref="G115:N115"/>
    <mergeCell ref="C117:D117"/>
    <mergeCell ref="G117:N117"/>
    <mergeCell ref="C118:D118"/>
    <mergeCell ref="G118:N118"/>
    <mergeCell ref="I110:N110"/>
    <mergeCell ref="I111:K111"/>
    <mergeCell ref="M111:N111"/>
    <mergeCell ref="C113:D113"/>
    <mergeCell ref="G113:N113"/>
    <mergeCell ref="C114:D114"/>
    <mergeCell ref="G114:N114"/>
    <mergeCell ref="C92:D92"/>
    <mergeCell ref="G92:N92"/>
    <mergeCell ref="K94:L94"/>
    <mergeCell ref="J103:N103"/>
    <mergeCell ref="I108:N108"/>
    <mergeCell ref="I109:N109"/>
    <mergeCell ref="C88:D88"/>
    <mergeCell ref="G88:N88"/>
    <mergeCell ref="C89:D89"/>
    <mergeCell ref="G89:N89"/>
    <mergeCell ref="C91:D91"/>
    <mergeCell ref="G91:N91"/>
    <mergeCell ref="I82:N82"/>
    <mergeCell ref="I83:N83"/>
    <mergeCell ref="I84:N84"/>
    <mergeCell ref="I85:K85"/>
    <mergeCell ref="M85:N85"/>
    <mergeCell ref="C87:D87"/>
    <mergeCell ref="G87:N87"/>
    <mergeCell ref="C65:D65"/>
    <mergeCell ref="G65:N65"/>
    <mergeCell ref="C66:D66"/>
    <mergeCell ref="G66:N66"/>
    <mergeCell ref="K68:L68"/>
    <mergeCell ref="J77:N77"/>
    <mergeCell ref="C61:D61"/>
    <mergeCell ref="G61:N61"/>
    <mergeCell ref="C62:D62"/>
    <mergeCell ref="G62:N62"/>
    <mergeCell ref="C63:D63"/>
    <mergeCell ref="G63:N63"/>
    <mergeCell ref="K42:L42"/>
    <mergeCell ref="J51:N51"/>
    <mergeCell ref="I56:N56"/>
    <mergeCell ref="I57:N57"/>
    <mergeCell ref="I58:N58"/>
    <mergeCell ref="I59:K59"/>
    <mergeCell ref="M59:N59"/>
    <mergeCell ref="C37:D37"/>
    <mergeCell ref="G37:N37"/>
    <mergeCell ref="C39:D39"/>
    <mergeCell ref="G39:N39"/>
    <mergeCell ref="C40:D40"/>
    <mergeCell ref="G40:N40"/>
    <mergeCell ref="I32:N32"/>
    <mergeCell ref="I33:K33"/>
    <mergeCell ref="M33:N33"/>
    <mergeCell ref="C35:D35"/>
    <mergeCell ref="G35:N35"/>
    <mergeCell ref="C36:D36"/>
    <mergeCell ref="G36:N36"/>
    <mergeCell ref="C14:D14"/>
    <mergeCell ref="G14:N14"/>
    <mergeCell ref="K16:L16"/>
    <mergeCell ref="J25:N25"/>
    <mergeCell ref="I30:N30"/>
    <mergeCell ref="I31:N31"/>
    <mergeCell ref="C10:D10"/>
    <mergeCell ref="G10:N10"/>
    <mergeCell ref="C11:D11"/>
    <mergeCell ref="G11:N11"/>
    <mergeCell ref="C13:D13"/>
    <mergeCell ref="G13:N13"/>
    <mergeCell ref="I4:N4"/>
    <mergeCell ref="I5:N5"/>
    <mergeCell ref="I6:N6"/>
    <mergeCell ref="I7:K7"/>
    <mergeCell ref="M7:N7"/>
    <mergeCell ref="C9:D9"/>
    <mergeCell ref="G9:N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5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1.8515625" style="0" customWidth="1"/>
    <col min="2" max="2" width="4.00390625" style="0" customWidth="1"/>
    <col min="3" max="3" width="5.140625" style="0" bestFit="1" customWidth="1"/>
    <col min="4" max="4" width="37.28125" style="0" bestFit="1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customWidth="1"/>
    <col min="23" max="23" width="3.421875" style="0" customWidth="1"/>
    <col min="24" max="24" width="5.00390625" style="0" customWidth="1"/>
  </cols>
  <sheetData>
    <row r="1" ht="15.75" thickBot="1"/>
    <row r="2" spans="2:21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104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2:21" ht="16.5" thickBot="1">
      <c r="B3" s="7"/>
      <c r="C3" s="180"/>
      <c r="D3" s="8" t="s">
        <v>3</v>
      </c>
      <c r="E3" s="9" t="s">
        <v>4</v>
      </c>
      <c r="F3" s="559" t="s">
        <v>168</v>
      </c>
      <c r="G3" s="501"/>
      <c r="H3" s="502"/>
      <c r="I3" s="503" t="s">
        <v>5</v>
      </c>
      <c r="J3" s="504"/>
      <c r="K3" s="504"/>
      <c r="L3" s="505">
        <v>41342</v>
      </c>
      <c r="M3" s="505"/>
      <c r="N3" s="505"/>
      <c r="O3" s="506"/>
      <c r="P3" s="10" t="s">
        <v>6</v>
      </c>
      <c r="Q3" s="194"/>
      <c r="R3" s="194"/>
      <c r="S3" s="507">
        <v>0.4166666666666667</v>
      </c>
      <c r="T3" s="508"/>
      <c r="U3" s="509"/>
    </row>
    <row r="4" spans="2:21" ht="16.5" thickTop="1">
      <c r="B4" s="12"/>
      <c r="C4" s="184" t="s">
        <v>145</v>
      </c>
      <c r="D4" s="13" t="s">
        <v>7</v>
      </c>
      <c r="E4" s="14" t="s">
        <v>8</v>
      </c>
      <c r="F4" s="488" t="s">
        <v>9</v>
      </c>
      <c r="G4" s="489"/>
      <c r="H4" s="488" t="s">
        <v>10</v>
      </c>
      <c r="I4" s="489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</row>
    <row r="5" spans="2:21" ht="15">
      <c r="B5" s="19" t="s">
        <v>9</v>
      </c>
      <c r="C5" s="185">
        <v>3345</v>
      </c>
      <c r="D5" s="20" t="s">
        <v>101</v>
      </c>
      <c r="E5" s="21" t="s">
        <v>3</v>
      </c>
      <c r="F5" s="22"/>
      <c r="G5" s="23"/>
      <c r="H5" s="24">
        <v>3</v>
      </c>
      <c r="I5" s="25">
        <v>0</v>
      </c>
      <c r="J5" s="24">
        <v>3</v>
      </c>
      <c r="K5" s="25">
        <v>0</v>
      </c>
      <c r="L5" s="24">
        <v>3</v>
      </c>
      <c r="M5" s="25">
        <v>0</v>
      </c>
      <c r="N5" s="24"/>
      <c r="O5" s="25"/>
      <c r="P5" s="26">
        <v>3</v>
      </c>
      <c r="Q5" s="27">
        <v>0</v>
      </c>
      <c r="R5" s="28"/>
      <c r="S5" s="29"/>
      <c r="T5" s="555">
        <v>1</v>
      </c>
      <c r="U5" s="556"/>
    </row>
    <row r="6" spans="2:21" ht="15">
      <c r="B6" s="30" t="s">
        <v>10</v>
      </c>
      <c r="C6" s="185">
        <v>2620</v>
      </c>
      <c r="D6" s="20" t="s">
        <v>18</v>
      </c>
      <c r="E6" s="31" t="s">
        <v>18</v>
      </c>
      <c r="F6" s="32">
        <v>0</v>
      </c>
      <c r="G6" s="33">
        <v>3</v>
      </c>
      <c r="H6" s="34"/>
      <c r="I6" s="35"/>
      <c r="J6" s="32">
        <v>3</v>
      </c>
      <c r="K6" s="33">
        <v>1</v>
      </c>
      <c r="L6" s="32">
        <v>3</v>
      </c>
      <c r="M6" s="33">
        <v>0</v>
      </c>
      <c r="N6" s="32"/>
      <c r="O6" s="33"/>
      <c r="P6" s="26">
        <v>2</v>
      </c>
      <c r="Q6" s="27">
        <v>1</v>
      </c>
      <c r="R6" s="28"/>
      <c r="S6" s="29"/>
      <c r="T6" s="555">
        <v>2</v>
      </c>
      <c r="U6" s="556"/>
    </row>
    <row r="7" spans="2:21" ht="15">
      <c r="B7" s="30" t="s">
        <v>11</v>
      </c>
      <c r="C7" s="185">
        <v>2580</v>
      </c>
      <c r="D7" s="20" t="s">
        <v>102</v>
      </c>
      <c r="E7" s="31" t="s">
        <v>3</v>
      </c>
      <c r="F7" s="32">
        <v>0</v>
      </c>
      <c r="G7" s="33">
        <v>3</v>
      </c>
      <c r="H7" s="32">
        <v>1</v>
      </c>
      <c r="I7" s="33">
        <v>3</v>
      </c>
      <c r="J7" s="34"/>
      <c r="K7" s="35"/>
      <c r="L7" s="32">
        <v>3</v>
      </c>
      <c r="M7" s="33">
        <v>0</v>
      </c>
      <c r="N7" s="32"/>
      <c r="O7" s="33"/>
      <c r="P7" s="26">
        <v>1</v>
      </c>
      <c r="Q7" s="27">
        <v>2</v>
      </c>
      <c r="R7" s="28"/>
      <c r="S7" s="29"/>
      <c r="T7" s="555">
        <v>3</v>
      </c>
      <c r="U7" s="556"/>
    </row>
    <row r="8" spans="2:21" ht="15.75" thickBot="1">
      <c r="B8" s="36" t="s">
        <v>12</v>
      </c>
      <c r="C8" s="186">
        <v>2011</v>
      </c>
      <c r="D8" s="37" t="s">
        <v>105</v>
      </c>
      <c r="E8" s="38" t="s">
        <v>3</v>
      </c>
      <c r="F8" s="39">
        <v>0</v>
      </c>
      <c r="G8" s="40">
        <v>3</v>
      </c>
      <c r="H8" s="39">
        <v>0</v>
      </c>
      <c r="I8" s="40">
        <v>3</v>
      </c>
      <c r="J8" s="39">
        <v>0</v>
      </c>
      <c r="K8" s="40">
        <v>3</v>
      </c>
      <c r="L8" s="41"/>
      <c r="M8" s="42"/>
      <c r="N8" s="39"/>
      <c r="O8" s="40"/>
      <c r="P8" s="43">
        <v>0</v>
      </c>
      <c r="Q8" s="44">
        <v>3</v>
      </c>
      <c r="R8" s="45"/>
      <c r="S8" s="46"/>
      <c r="T8" s="557">
        <v>4</v>
      </c>
      <c r="U8" s="558"/>
    </row>
    <row r="9" ht="15.75" thickTop="1"/>
    <row r="10" spans="2:7" ht="15" outlineLevel="1">
      <c r="B10" t="s">
        <v>149</v>
      </c>
      <c r="D10" s="196" t="s">
        <v>157</v>
      </c>
      <c r="E10" s="198" t="s">
        <v>169</v>
      </c>
      <c r="F10">
        <v>3</v>
      </c>
      <c r="G10">
        <v>0</v>
      </c>
    </row>
    <row r="11" spans="2:7" ht="15" outlineLevel="1">
      <c r="B11" t="s">
        <v>150</v>
      </c>
      <c r="D11" s="196" t="s">
        <v>161</v>
      </c>
      <c r="E11" s="198" t="s">
        <v>170</v>
      </c>
      <c r="F11">
        <v>3</v>
      </c>
      <c r="G11">
        <v>0</v>
      </c>
    </row>
    <row r="12" spans="2:7" ht="15" outlineLevel="1">
      <c r="B12" t="s">
        <v>151</v>
      </c>
      <c r="D12" s="196" t="s">
        <v>162</v>
      </c>
      <c r="E12" s="198" t="s">
        <v>169</v>
      </c>
      <c r="F12">
        <v>3</v>
      </c>
      <c r="G12">
        <v>0</v>
      </c>
    </row>
    <row r="13" spans="2:7" ht="15" outlineLevel="1">
      <c r="B13" t="s">
        <v>152</v>
      </c>
      <c r="D13" s="196" t="s">
        <v>156</v>
      </c>
      <c r="E13" s="198" t="s">
        <v>170</v>
      </c>
      <c r="F13">
        <v>3</v>
      </c>
      <c r="G13">
        <v>1</v>
      </c>
    </row>
    <row r="14" spans="2:7" ht="15" outlineLevel="1">
      <c r="B14" t="s">
        <v>153</v>
      </c>
      <c r="D14" s="196" t="s">
        <v>159</v>
      </c>
      <c r="E14" s="198" t="s">
        <v>169</v>
      </c>
      <c r="F14">
        <v>3</v>
      </c>
      <c r="G14">
        <v>0</v>
      </c>
    </row>
    <row r="15" spans="2:7" ht="15" outlineLevel="1">
      <c r="B15" t="s">
        <v>154</v>
      </c>
      <c r="D15" s="196" t="s">
        <v>163</v>
      </c>
      <c r="E15" s="198" t="s">
        <v>170</v>
      </c>
      <c r="F15">
        <v>3</v>
      </c>
      <c r="G15">
        <v>0</v>
      </c>
    </row>
  </sheetData>
  <sheetProtection/>
  <mergeCells count="17">
    <mergeCell ref="L2:O2"/>
    <mergeCell ref="P2:R2"/>
    <mergeCell ref="S2:U2"/>
    <mergeCell ref="F3:H3"/>
    <mergeCell ref="I3:K3"/>
    <mergeCell ref="L3:O3"/>
    <mergeCell ref="S3:U3"/>
    <mergeCell ref="T5:U5"/>
    <mergeCell ref="T6:U6"/>
    <mergeCell ref="T7:U7"/>
    <mergeCell ref="T8:U8"/>
    <mergeCell ref="F4:G4"/>
    <mergeCell ref="H4:I4"/>
    <mergeCell ref="J4:K4"/>
    <mergeCell ref="L4:M4"/>
    <mergeCell ref="N4:O4"/>
    <mergeCell ref="T4:U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&amp;CMejlans Bollförening r.f.</oddHeader>
    <oddFooter>&amp;Cwww.mbf.fi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7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42187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hidden="1" customWidth="1"/>
  </cols>
  <sheetData>
    <row r="1" s="411" customFormat="1" ht="11.25"/>
    <row r="2" ht="18.75">
      <c r="A2" s="279" t="s">
        <v>157</v>
      </c>
    </row>
    <row r="3" spans="1:17" ht="15.75" outlineLevel="1">
      <c r="A3" s="130"/>
      <c r="B3" s="208"/>
      <c r="C3" s="209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1"/>
      <c r="Q3" s="212" t="s">
        <v>175</v>
      </c>
    </row>
    <row r="4" spans="1:17" ht="15.75" outlineLevel="1">
      <c r="A4" s="131"/>
      <c r="B4" s="47"/>
      <c r="C4" s="213" t="s">
        <v>176</v>
      </c>
      <c r="D4" s="214"/>
      <c r="E4" s="214"/>
      <c r="F4" s="47"/>
      <c r="G4" s="215" t="s">
        <v>177</v>
      </c>
      <c r="H4" s="216"/>
      <c r="I4" s="560" t="s">
        <v>131</v>
      </c>
      <c r="J4" s="561"/>
      <c r="K4" s="561"/>
      <c r="L4" s="561"/>
      <c r="M4" s="561"/>
      <c r="N4" s="562"/>
      <c r="O4" s="217"/>
      <c r="Q4" s="212" t="s">
        <v>178</v>
      </c>
    </row>
    <row r="5" spans="1:18" ht="17.25" customHeight="1" outlineLevel="1">
      <c r="A5" s="131"/>
      <c r="B5" s="218"/>
      <c r="C5" s="219" t="s">
        <v>179</v>
      </c>
      <c r="D5" s="214"/>
      <c r="E5" s="214"/>
      <c r="F5" s="47"/>
      <c r="G5" s="215" t="s">
        <v>180</v>
      </c>
      <c r="H5" s="216"/>
      <c r="I5" s="560" t="s">
        <v>3</v>
      </c>
      <c r="J5" s="561"/>
      <c r="K5" s="561"/>
      <c r="L5" s="561"/>
      <c r="M5" s="561"/>
      <c r="N5" s="562"/>
      <c r="O5" s="217"/>
      <c r="Q5" s="220"/>
      <c r="R5" s="220"/>
    </row>
    <row r="6" spans="1:18" ht="15" outlineLevel="1">
      <c r="A6" s="131"/>
      <c r="B6" s="214"/>
      <c r="C6" s="221" t="s">
        <v>181</v>
      </c>
      <c r="D6" s="214"/>
      <c r="E6" s="214"/>
      <c r="F6" s="214"/>
      <c r="G6" s="215" t="s">
        <v>182</v>
      </c>
      <c r="H6" s="222"/>
      <c r="I6" s="563" t="s">
        <v>213</v>
      </c>
      <c r="J6" s="563"/>
      <c r="K6" s="563"/>
      <c r="L6" s="563"/>
      <c r="M6" s="563"/>
      <c r="N6" s="564"/>
      <c r="O6" s="217"/>
      <c r="Q6" s="220"/>
      <c r="R6" s="220"/>
    </row>
    <row r="7" spans="1:18" ht="15.75" outlineLevel="1">
      <c r="A7" s="131"/>
      <c r="B7" s="214"/>
      <c r="C7" s="214"/>
      <c r="D7" s="214"/>
      <c r="E7" s="214"/>
      <c r="F7" s="214"/>
      <c r="G7" s="215" t="s">
        <v>183</v>
      </c>
      <c r="H7" s="216"/>
      <c r="I7" s="565">
        <v>41342</v>
      </c>
      <c r="J7" s="566"/>
      <c r="K7" s="566"/>
      <c r="L7" s="223" t="s">
        <v>184</v>
      </c>
      <c r="M7" s="567">
        <v>0.4166666666666667</v>
      </c>
      <c r="N7" s="564"/>
      <c r="O7" s="217"/>
      <c r="Q7" s="220"/>
      <c r="R7" s="220"/>
    </row>
    <row r="8" spans="1:18" ht="15" outlineLevel="1">
      <c r="A8" s="131"/>
      <c r="B8" s="47"/>
      <c r="C8" s="224" t="s">
        <v>185</v>
      </c>
      <c r="D8" s="214"/>
      <c r="E8" s="214"/>
      <c r="F8" s="214"/>
      <c r="G8" s="224" t="s">
        <v>185</v>
      </c>
      <c r="H8" s="214"/>
      <c r="I8" s="214"/>
      <c r="J8" s="214"/>
      <c r="K8" s="214"/>
      <c r="L8" s="214"/>
      <c r="M8" s="214"/>
      <c r="N8" s="214"/>
      <c r="O8" s="225"/>
      <c r="Q8" s="220"/>
      <c r="R8" s="220"/>
    </row>
    <row r="9" spans="1:18" ht="15.75" outlineLevel="1">
      <c r="A9" s="217"/>
      <c r="B9" s="226" t="s">
        <v>186</v>
      </c>
      <c r="C9" s="568" t="s">
        <v>101</v>
      </c>
      <c r="D9" s="569"/>
      <c r="E9" s="227"/>
      <c r="F9" s="228" t="s">
        <v>187</v>
      </c>
      <c r="G9" s="568" t="s">
        <v>102</v>
      </c>
      <c r="H9" s="570"/>
      <c r="I9" s="570"/>
      <c r="J9" s="570"/>
      <c r="K9" s="570"/>
      <c r="L9" s="570"/>
      <c r="M9" s="570"/>
      <c r="N9" s="571"/>
      <c r="O9" s="217"/>
      <c r="Q9" s="220"/>
      <c r="R9" s="220"/>
    </row>
    <row r="10" spans="1:18" ht="15" outlineLevel="1">
      <c r="A10" s="217"/>
      <c r="B10" s="229" t="s">
        <v>188</v>
      </c>
      <c r="C10" s="572" t="s">
        <v>258</v>
      </c>
      <c r="D10" s="581"/>
      <c r="E10" s="230"/>
      <c r="F10" s="231" t="s">
        <v>189</v>
      </c>
      <c r="G10" s="572" t="s">
        <v>270</v>
      </c>
      <c r="H10" s="574"/>
      <c r="I10" s="574"/>
      <c r="J10" s="574"/>
      <c r="K10" s="574"/>
      <c r="L10" s="574"/>
      <c r="M10" s="574"/>
      <c r="N10" s="575"/>
      <c r="O10" s="217"/>
      <c r="Q10" s="220"/>
      <c r="R10" s="220"/>
    </row>
    <row r="11" spans="1:18" ht="15" outlineLevel="1">
      <c r="A11" s="217"/>
      <c r="B11" s="232" t="s">
        <v>190</v>
      </c>
      <c r="C11" s="572" t="s">
        <v>259</v>
      </c>
      <c r="D11" s="581"/>
      <c r="E11" s="230"/>
      <c r="F11" s="233" t="s">
        <v>191</v>
      </c>
      <c r="G11" s="572" t="s">
        <v>261</v>
      </c>
      <c r="H11" s="574"/>
      <c r="I11" s="574"/>
      <c r="J11" s="574"/>
      <c r="K11" s="574"/>
      <c r="L11" s="574"/>
      <c r="M11" s="574"/>
      <c r="N11" s="575"/>
      <c r="O11" s="217"/>
      <c r="Q11" s="220"/>
      <c r="R11" s="220"/>
    </row>
    <row r="12" spans="1:18" ht="15" outlineLevel="1">
      <c r="A12" s="131"/>
      <c r="B12" s="234" t="s">
        <v>192</v>
      </c>
      <c r="C12" s="235"/>
      <c r="D12" s="236"/>
      <c r="E12" s="237"/>
      <c r="F12" s="234" t="s">
        <v>192</v>
      </c>
      <c r="G12" s="238"/>
      <c r="H12" s="238"/>
      <c r="I12" s="238"/>
      <c r="J12" s="238"/>
      <c r="K12" s="238"/>
      <c r="L12" s="238"/>
      <c r="M12" s="238"/>
      <c r="N12" s="238"/>
      <c r="O12" s="225"/>
      <c r="Q12" s="220"/>
      <c r="R12" s="220"/>
    </row>
    <row r="13" spans="1:18" ht="15" outlineLevel="1">
      <c r="A13" s="217"/>
      <c r="B13" s="229"/>
      <c r="C13" s="572" t="s">
        <v>258</v>
      </c>
      <c r="D13" s="581"/>
      <c r="E13" s="230"/>
      <c r="F13" s="231"/>
      <c r="G13" s="572" t="s">
        <v>270</v>
      </c>
      <c r="H13" s="574"/>
      <c r="I13" s="574"/>
      <c r="J13" s="574"/>
      <c r="K13" s="574"/>
      <c r="L13" s="574"/>
      <c r="M13" s="574"/>
      <c r="N13" s="575"/>
      <c r="O13" s="217"/>
      <c r="Q13" s="220"/>
      <c r="R13" s="220"/>
    </row>
    <row r="14" spans="1:18" ht="15" outlineLevel="1">
      <c r="A14" s="217"/>
      <c r="B14" s="239"/>
      <c r="C14" s="572" t="s">
        <v>259</v>
      </c>
      <c r="D14" s="581"/>
      <c r="E14" s="230"/>
      <c r="F14" s="240"/>
      <c r="G14" s="572" t="s">
        <v>261</v>
      </c>
      <c r="H14" s="574"/>
      <c r="I14" s="574"/>
      <c r="J14" s="574"/>
      <c r="K14" s="574"/>
      <c r="L14" s="574"/>
      <c r="M14" s="574"/>
      <c r="N14" s="575"/>
      <c r="O14" s="217"/>
      <c r="Q14" s="220"/>
      <c r="R14" s="220"/>
    </row>
    <row r="15" spans="1:18" ht="15.75" outlineLevel="1">
      <c r="A15" s="131"/>
      <c r="B15" s="214"/>
      <c r="C15" s="214"/>
      <c r="D15" s="214"/>
      <c r="E15" s="214"/>
      <c r="F15" s="241" t="s">
        <v>193</v>
      </c>
      <c r="G15" s="224"/>
      <c r="H15" s="224"/>
      <c r="I15" s="224"/>
      <c r="J15" s="214"/>
      <c r="K15" s="214"/>
      <c r="L15" s="214"/>
      <c r="M15" s="242"/>
      <c r="N15" s="47"/>
      <c r="O15" s="225"/>
      <c r="Q15" s="220"/>
      <c r="R15" s="220"/>
    </row>
    <row r="16" spans="1:18" ht="15" outlineLevel="1">
      <c r="A16" s="131"/>
      <c r="B16" s="243" t="s">
        <v>194</v>
      </c>
      <c r="C16" s="214"/>
      <c r="D16" s="214"/>
      <c r="E16" s="214"/>
      <c r="F16" s="244" t="s">
        <v>195</v>
      </c>
      <c r="G16" s="244" t="s">
        <v>196</v>
      </c>
      <c r="H16" s="244" t="s">
        <v>197</v>
      </c>
      <c r="I16" s="244" t="s">
        <v>198</v>
      </c>
      <c r="J16" s="244" t="s">
        <v>199</v>
      </c>
      <c r="K16" s="576" t="s">
        <v>74</v>
      </c>
      <c r="L16" s="577"/>
      <c r="M16" s="245" t="s">
        <v>200</v>
      </c>
      <c r="N16" s="246" t="s">
        <v>13</v>
      </c>
      <c r="O16" s="217"/>
      <c r="R16" s="220"/>
    </row>
    <row r="17" spans="1:18" ht="18" customHeight="1" outlineLevel="1">
      <c r="A17" s="217"/>
      <c r="B17" s="80" t="s">
        <v>201</v>
      </c>
      <c r="C17" s="247" t="str">
        <f>IF(+C10&gt;"",C10&amp;" - "&amp;G10,"")</f>
        <v>Eriksson Pihla - Käppi Eerika</v>
      </c>
      <c r="D17" s="248"/>
      <c r="E17" s="249"/>
      <c r="F17" s="250">
        <v>4</v>
      </c>
      <c r="G17" s="250">
        <v>7</v>
      </c>
      <c r="H17" s="250">
        <v>3</v>
      </c>
      <c r="I17" s="250"/>
      <c r="J17" s="250"/>
      <c r="K17" s="251">
        <f>IF(ISBLANK(F17),"",COUNTIF(F17:J17,"&gt;=0"))</f>
        <v>3</v>
      </c>
      <c r="L17" s="252">
        <f>IF(ISBLANK(F17),"",(IF(LEFT(F17,1)="-",1,0)+IF(LEFT(G17,1)="-",1,0)+IF(LEFT(H17,1)="-",1,0)+IF(LEFT(I17,1)="-",1,0)+IF(LEFT(J17,1)="-",1,0)))</f>
        <v>0</v>
      </c>
      <c r="M17" s="253">
        <f aca="true" t="shared" si="0" ref="M17:N21">IF(K17=3,1,"")</f>
        <v>1</v>
      </c>
      <c r="N17" s="254">
        <f t="shared" si="0"/>
      </c>
      <c r="O17" s="217"/>
      <c r="Q17" s="220"/>
      <c r="R17" s="220"/>
    </row>
    <row r="18" spans="1:18" ht="18" customHeight="1" outlineLevel="1">
      <c r="A18" s="217"/>
      <c r="B18" s="80" t="s">
        <v>202</v>
      </c>
      <c r="C18" s="248" t="str">
        <f>IF(C11&gt;"",C11&amp;" - "&amp;G11,"")</f>
        <v>Lundström Annika - Eriksson Paju</v>
      </c>
      <c r="D18" s="247"/>
      <c r="E18" s="249"/>
      <c r="F18" s="255">
        <v>2</v>
      </c>
      <c r="G18" s="250">
        <v>5</v>
      </c>
      <c r="H18" s="250">
        <v>6</v>
      </c>
      <c r="I18" s="250"/>
      <c r="J18" s="250"/>
      <c r="K18" s="251">
        <f>IF(ISBLANK(F18),"",COUNTIF(F18:J18,"&gt;=0"))</f>
        <v>3</v>
      </c>
      <c r="L18" s="252">
        <f>IF(ISBLANK(F18),"",(IF(LEFT(F18,1)="-",1,0)+IF(LEFT(G18,1)="-",1,0)+IF(LEFT(H18,1)="-",1,0)+IF(LEFT(I18,1)="-",1,0)+IF(LEFT(J18,1)="-",1,0)))</f>
        <v>0</v>
      </c>
      <c r="M18" s="253">
        <f t="shared" si="0"/>
        <v>1</v>
      </c>
      <c r="N18" s="254">
        <f t="shared" si="0"/>
      </c>
      <c r="O18" s="217"/>
      <c r="Q18" s="220"/>
      <c r="R18" s="220"/>
    </row>
    <row r="19" spans="1:18" ht="18" customHeight="1" outlineLevel="1">
      <c r="A19" s="217"/>
      <c r="B19" s="256" t="s">
        <v>203</v>
      </c>
      <c r="C19" s="257" t="str">
        <f>IF(C13&gt;"",C13&amp;" / "&amp;C14,"")</f>
        <v>Eriksson Pihla / Lundström Annika</v>
      </c>
      <c r="D19" s="258" t="str">
        <f>IF(G13&gt;"",G13&amp;" / "&amp;G14,"")</f>
        <v>Käppi Eerika / Eriksson Paju</v>
      </c>
      <c r="E19" s="259"/>
      <c r="F19" s="260">
        <v>4</v>
      </c>
      <c r="G19" s="261">
        <v>3</v>
      </c>
      <c r="H19" s="262">
        <v>8</v>
      </c>
      <c r="I19" s="262"/>
      <c r="J19" s="262"/>
      <c r="K19" s="251">
        <f>IF(ISBLANK(F19),"",COUNTIF(F19:J19,"&gt;=0"))</f>
        <v>3</v>
      </c>
      <c r="L19" s="252">
        <f>IF(ISBLANK(F19),"",(IF(LEFT(F19,1)="-",1,0)+IF(LEFT(G19,1)="-",1,0)+IF(LEFT(H19,1)="-",1,0)+IF(LEFT(I19,1)="-",1,0)+IF(LEFT(J19,1)="-",1,0)))</f>
        <v>0</v>
      </c>
      <c r="M19" s="253">
        <f t="shared" si="0"/>
        <v>1</v>
      </c>
      <c r="N19" s="254">
        <f t="shared" si="0"/>
      </c>
      <c r="O19" s="217"/>
      <c r="Q19" s="220"/>
      <c r="R19" s="220"/>
    </row>
    <row r="20" spans="1:18" ht="18" customHeight="1" outlineLevel="1">
      <c r="A20" s="217"/>
      <c r="B20" s="80" t="s">
        <v>204</v>
      </c>
      <c r="C20" s="248" t="str">
        <f>IF(+C10&gt;"",C10&amp;" - "&amp;G11,"")</f>
        <v>Eriksson Pihla - Eriksson Paju</v>
      </c>
      <c r="D20" s="247"/>
      <c r="E20" s="249"/>
      <c r="F20" s="263"/>
      <c r="G20" s="250"/>
      <c r="H20" s="250"/>
      <c r="I20" s="250"/>
      <c r="J20" s="264"/>
      <c r="K20" s="251">
        <f>IF(ISBLANK(F20),"",COUNTIF(F20:J20,"&gt;=0"))</f>
      </c>
      <c r="L20" s="252">
        <f>IF(ISBLANK(F20),"",(IF(LEFT(F20,1)="-",1,0)+IF(LEFT(G20,1)="-",1,0)+IF(LEFT(H20,1)="-",1,0)+IF(LEFT(I20,1)="-",1,0)+IF(LEFT(J20,1)="-",1,0)))</f>
      </c>
      <c r="M20" s="253">
        <f t="shared" si="0"/>
      </c>
      <c r="N20" s="254">
        <f t="shared" si="0"/>
      </c>
      <c r="O20" s="217"/>
      <c r="Q20" s="220"/>
      <c r="R20" s="220"/>
    </row>
    <row r="21" spans="1:18" ht="18" customHeight="1" outlineLevel="1" thickBot="1">
      <c r="A21" s="217"/>
      <c r="B21" s="80" t="s">
        <v>205</v>
      </c>
      <c r="C21" s="248" t="str">
        <f>IF(+C11&gt;"",C11&amp;" - "&amp;G10,"")</f>
        <v>Lundström Annika - Käppi Eerika</v>
      </c>
      <c r="D21" s="247"/>
      <c r="E21" s="249"/>
      <c r="F21" s="264"/>
      <c r="G21" s="250"/>
      <c r="H21" s="264"/>
      <c r="I21" s="250"/>
      <c r="J21" s="250"/>
      <c r="K21" s="251">
        <f>IF(ISBLANK(F21),"",COUNTIF(F21:J21,"&gt;=0"))</f>
      </c>
      <c r="L21" s="265">
        <f>IF(ISBLANK(F21),"",(IF(LEFT(F21,1)="-",1,0)+IF(LEFT(G21,1)="-",1,0)+IF(LEFT(H21,1)="-",1,0)+IF(LEFT(I21,1)="-",1,0)+IF(LEFT(J21,1)="-",1,0)))</f>
      </c>
      <c r="M21" s="253">
        <f t="shared" si="0"/>
      </c>
      <c r="N21" s="254">
        <f t="shared" si="0"/>
      </c>
      <c r="O21" s="217"/>
      <c r="Q21" s="220"/>
      <c r="R21" s="220"/>
    </row>
    <row r="22" spans="1:18" ht="16.5" outlineLevel="1" thickBot="1">
      <c r="A22" s="131"/>
      <c r="B22" s="214"/>
      <c r="C22" s="214"/>
      <c r="D22" s="214"/>
      <c r="E22" s="214"/>
      <c r="F22" s="214"/>
      <c r="G22" s="214"/>
      <c r="H22" s="214"/>
      <c r="I22" s="266" t="s">
        <v>206</v>
      </c>
      <c r="J22" s="267"/>
      <c r="K22" s="268">
        <f>IF(ISBLANK(D17),"",SUM(K17:K21))</f>
      </c>
      <c r="L22" s="269">
        <f>IF(ISBLANK(E17),"",SUM(L17:L21))</f>
      </c>
      <c r="M22" s="270">
        <f>IF(ISBLANK(F17),"",SUM(M17:M21))</f>
        <v>3</v>
      </c>
      <c r="N22" s="271">
        <f>IF(ISBLANK(F17),"",SUM(N17:N21))</f>
        <v>0</v>
      </c>
      <c r="O22" s="217"/>
      <c r="Q22" s="220"/>
      <c r="R22" s="220"/>
    </row>
    <row r="23" spans="1:18" ht="15" outlineLevel="1">
      <c r="A23" s="131"/>
      <c r="B23" s="213" t="s">
        <v>207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25"/>
      <c r="Q23" s="220"/>
      <c r="R23" s="220"/>
    </row>
    <row r="24" spans="1:18" ht="15" outlineLevel="1">
      <c r="A24" s="131"/>
      <c r="B24" s="272" t="s">
        <v>208</v>
      </c>
      <c r="C24" s="272"/>
      <c r="D24" s="272" t="s">
        <v>209</v>
      </c>
      <c r="E24" s="273"/>
      <c r="F24" s="272"/>
      <c r="G24" s="272" t="s">
        <v>210</v>
      </c>
      <c r="H24" s="273"/>
      <c r="I24" s="272"/>
      <c r="J24" s="274" t="s">
        <v>211</v>
      </c>
      <c r="K24" s="47"/>
      <c r="L24" s="214"/>
      <c r="M24" s="214"/>
      <c r="N24" s="214"/>
      <c r="O24" s="225"/>
      <c r="Q24" s="220"/>
      <c r="R24" s="220"/>
    </row>
    <row r="25" spans="1:18" ht="18.75" outlineLevel="1" thickBot="1">
      <c r="A25" s="131"/>
      <c r="B25" s="214"/>
      <c r="C25" s="214"/>
      <c r="D25" s="214"/>
      <c r="E25" s="214"/>
      <c r="F25" s="214"/>
      <c r="G25" s="214"/>
      <c r="H25" s="214"/>
      <c r="I25" s="214"/>
      <c r="J25" s="578" t="str">
        <f>IF(M22=3,C9,IF(N22=3,G9,""))</f>
        <v>MBF 1</v>
      </c>
      <c r="K25" s="579"/>
      <c r="L25" s="579"/>
      <c r="M25" s="579"/>
      <c r="N25" s="580"/>
      <c r="O25" s="217"/>
      <c r="Q25" s="220"/>
      <c r="R25" s="220"/>
    </row>
    <row r="26" spans="1:18" ht="18" outlineLevel="1">
      <c r="A26" s="129"/>
      <c r="B26" s="275"/>
      <c r="C26" s="275"/>
      <c r="D26" s="275"/>
      <c r="E26" s="275"/>
      <c r="F26" s="275"/>
      <c r="G26" s="275"/>
      <c r="H26" s="275"/>
      <c r="I26" s="275"/>
      <c r="J26" s="276"/>
      <c r="K26" s="276"/>
      <c r="L26" s="276"/>
      <c r="M26" s="276"/>
      <c r="N26" s="276"/>
      <c r="O26" s="277"/>
      <c r="Q26" s="220"/>
      <c r="R26" s="220"/>
    </row>
    <row r="27" s="411" customFormat="1" ht="11.25"/>
    <row r="28" spans="1:18" ht="18.75">
      <c r="A28" s="279" t="s">
        <v>161</v>
      </c>
      <c r="B28" s="278"/>
      <c r="Q28" s="220"/>
      <c r="R28" s="220"/>
    </row>
    <row r="29" spans="1:17" ht="15.75" outlineLevel="1">
      <c r="A29" s="130"/>
      <c r="B29" s="208"/>
      <c r="C29" s="209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1"/>
      <c r="Q29" s="212" t="s">
        <v>175</v>
      </c>
    </row>
    <row r="30" spans="1:17" ht="15.75" outlineLevel="1">
      <c r="A30" s="131"/>
      <c r="B30" s="47"/>
      <c r="C30" s="213" t="s">
        <v>176</v>
      </c>
      <c r="D30" s="214"/>
      <c r="E30" s="214"/>
      <c r="F30" s="47"/>
      <c r="G30" s="215" t="s">
        <v>177</v>
      </c>
      <c r="H30" s="216"/>
      <c r="I30" s="560" t="s">
        <v>131</v>
      </c>
      <c r="J30" s="561"/>
      <c r="K30" s="561"/>
      <c r="L30" s="561"/>
      <c r="M30" s="561"/>
      <c r="N30" s="562"/>
      <c r="O30" s="217"/>
      <c r="Q30" s="212" t="s">
        <v>178</v>
      </c>
    </row>
    <row r="31" spans="1:18" ht="17.25" customHeight="1" outlineLevel="1">
      <c r="A31" s="131"/>
      <c r="B31" s="218"/>
      <c r="C31" s="219" t="s">
        <v>179</v>
      </c>
      <c r="D31" s="214"/>
      <c r="E31" s="214"/>
      <c r="F31" s="47"/>
      <c r="G31" s="215" t="s">
        <v>180</v>
      </c>
      <c r="H31" s="216"/>
      <c r="I31" s="560" t="s">
        <v>3</v>
      </c>
      <c r="J31" s="561"/>
      <c r="K31" s="561"/>
      <c r="L31" s="561"/>
      <c r="M31" s="561"/>
      <c r="N31" s="562"/>
      <c r="O31" s="217"/>
      <c r="Q31" s="220"/>
      <c r="R31" s="220"/>
    </row>
    <row r="32" spans="1:18" ht="15" outlineLevel="1">
      <c r="A32" s="131"/>
      <c r="B32" s="214"/>
      <c r="C32" s="221" t="s">
        <v>181</v>
      </c>
      <c r="D32" s="214"/>
      <c r="E32" s="214"/>
      <c r="F32" s="214"/>
      <c r="G32" s="215" t="s">
        <v>182</v>
      </c>
      <c r="H32" s="222"/>
      <c r="I32" s="563" t="s">
        <v>213</v>
      </c>
      <c r="J32" s="563"/>
      <c r="K32" s="563"/>
      <c r="L32" s="563"/>
      <c r="M32" s="563"/>
      <c r="N32" s="564"/>
      <c r="O32" s="217"/>
      <c r="Q32" s="220"/>
      <c r="R32" s="220"/>
    </row>
    <row r="33" spans="1:18" ht="15.75" outlineLevel="1">
      <c r="A33" s="131"/>
      <c r="B33" s="214"/>
      <c r="C33" s="214"/>
      <c r="D33" s="214"/>
      <c r="E33" s="214"/>
      <c r="F33" s="214"/>
      <c r="G33" s="215" t="s">
        <v>183</v>
      </c>
      <c r="H33" s="216"/>
      <c r="I33" s="565">
        <v>41342</v>
      </c>
      <c r="J33" s="566"/>
      <c r="K33" s="566"/>
      <c r="L33" s="223" t="s">
        <v>184</v>
      </c>
      <c r="M33" s="567">
        <v>0.4166666666666667</v>
      </c>
      <c r="N33" s="564"/>
      <c r="O33" s="217"/>
      <c r="Q33" s="220"/>
      <c r="R33" s="220"/>
    </row>
    <row r="34" spans="1:18" ht="15" outlineLevel="1">
      <c r="A34" s="131"/>
      <c r="B34" s="47"/>
      <c r="C34" s="224" t="s">
        <v>185</v>
      </c>
      <c r="D34" s="214"/>
      <c r="E34" s="214"/>
      <c r="F34" s="214"/>
      <c r="G34" s="224" t="s">
        <v>185</v>
      </c>
      <c r="H34" s="214"/>
      <c r="I34" s="214"/>
      <c r="J34" s="214"/>
      <c r="K34" s="214"/>
      <c r="L34" s="214"/>
      <c r="M34" s="214"/>
      <c r="N34" s="214"/>
      <c r="O34" s="225"/>
      <c r="Q34" s="220"/>
      <c r="R34" s="220"/>
    </row>
    <row r="35" spans="1:18" ht="15.75" outlineLevel="1">
      <c r="A35" s="217"/>
      <c r="B35" s="226" t="s">
        <v>186</v>
      </c>
      <c r="C35" s="568" t="s">
        <v>18</v>
      </c>
      <c r="D35" s="569"/>
      <c r="E35" s="227"/>
      <c r="F35" s="228" t="s">
        <v>187</v>
      </c>
      <c r="G35" s="568" t="s">
        <v>105</v>
      </c>
      <c r="H35" s="570"/>
      <c r="I35" s="570"/>
      <c r="J35" s="570"/>
      <c r="K35" s="570"/>
      <c r="L35" s="570"/>
      <c r="M35" s="570"/>
      <c r="N35" s="571"/>
      <c r="O35" s="217"/>
      <c r="Q35" s="220"/>
      <c r="R35" s="220"/>
    </row>
    <row r="36" spans="1:18" ht="15" outlineLevel="1">
      <c r="A36" s="217"/>
      <c r="B36" s="229" t="s">
        <v>188</v>
      </c>
      <c r="C36" s="572" t="s">
        <v>267</v>
      </c>
      <c r="D36" s="581"/>
      <c r="E36" s="230"/>
      <c r="F36" s="231" t="s">
        <v>189</v>
      </c>
      <c r="G36" s="572" t="s">
        <v>266</v>
      </c>
      <c r="H36" s="574"/>
      <c r="I36" s="574"/>
      <c r="J36" s="574"/>
      <c r="K36" s="574"/>
      <c r="L36" s="574"/>
      <c r="M36" s="574"/>
      <c r="N36" s="575"/>
      <c r="O36" s="217"/>
      <c r="Q36" s="220"/>
      <c r="R36" s="220"/>
    </row>
    <row r="37" spans="1:18" ht="15" outlineLevel="1">
      <c r="A37" s="217"/>
      <c r="B37" s="232" t="s">
        <v>190</v>
      </c>
      <c r="C37" s="572" t="s">
        <v>260</v>
      </c>
      <c r="D37" s="581"/>
      <c r="E37" s="230"/>
      <c r="F37" s="233" t="s">
        <v>191</v>
      </c>
      <c r="G37" s="572" t="s">
        <v>268</v>
      </c>
      <c r="H37" s="574"/>
      <c r="I37" s="574"/>
      <c r="J37" s="574"/>
      <c r="K37" s="574"/>
      <c r="L37" s="574"/>
      <c r="M37" s="574"/>
      <c r="N37" s="575"/>
      <c r="O37" s="217"/>
      <c r="Q37" s="220"/>
      <c r="R37" s="220"/>
    </row>
    <row r="38" spans="1:18" ht="15" outlineLevel="1">
      <c r="A38" s="131"/>
      <c r="B38" s="234" t="s">
        <v>192</v>
      </c>
      <c r="C38" s="235"/>
      <c r="D38" s="236"/>
      <c r="E38" s="237"/>
      <c r="F38" s="234" t="s">
        <v>192</v>
      </c>
      <c r="G38" s="238"/>
      <c r="H38" s="238"/>
      <c r="I38" s="238"/>
      <c r="J38" s="238"/>
      <c r="K38" s="238"/>
      <c r="L38" s="238"/>
      <c r="M38" s="238"/>
      <c r="N38" s="238"/>
      <c r="O38" s="225"/>
      <c r="Q38" s="220"/>
      <c r="R38" s="220"/>
    </row>
    <row r="39" spans="1:18" ht="15" outlineLevel="1">
      <c r="A39" s="217"/>
      <c r="B39" s="229"/>
      <c r="C39" s="572" t="s">
        <v>267</v>
      </c>
      <c r="D39" s="581"/>
      <c r="E39" s="230"/>
      <c r="F39" s="231"/>
      <c r="G39" s="572" t="s">
        <v>266</v>
      </c>
      <c r="H39" s="574"/>
      <c r="I39" s="574"/>
      <c r="J39" s="574"/>
      <c r="K39" s="574"/>
      <c r="L39" s="574"/>
      <c r="M39" s="574"/>
      <c r="N39" s="575"/>
      <c r="O39" s="217"/>
      <c r="Q39" s="220"/>
      <c r="R39" s="220"/>
    </row>
    <row r="40" spans="1:18" ht="15" outlineLevel="1">
      <c r="A40" s="217"/>
      <c r="B40" s="239"/>
      <c r="C40" s="572" t="s">
        <v>260</v>
      </c>
      <c r="D40" s="581"/>
      <c r="E40" s="230"/>
      <c r="F40" s="240"/>
      <c r="G40" s="572" t="s">
        <v>268</v>
      </c>
      <c r="H40" s="574"/>
      <c r="I40" s="574"/>
      <c r="J40" s="574"/>
      <c r="K40" s="574"/>
      <c r="L40" s="574"/>
      <c r="M40" s="574"/>
      <c r="N40" s="575"/>
      <c r="O40" s="217"/>
      <c r="Q40" s="220"/>
      <c r="R40" s="220"/>
    </row>
    <row r="41" spans="1:18" ht="15.75" outlineLevel="1">
      <c r="A41" s="131"/>
      <c r="B41" s="214"/>
      <c r="C41" s="214"/>
      <c r="D41" s="214"/>
      <c r="E41" s="214"/>
      <c r="F41" s="241" t="s">
        <v>193</v>
      </c>
      <c r="G41" s="224"/>
      <c r="H41" s="224"/>
      <c r="I41" s="224"/>
      <c r="J41" s="214"/>
      <c r="K41" s="214"/>
      <c r="L41" s="214"/>
      <c r="M41" s="242"/>
      <c r="N41" s="47"/>
      <c r="O41" s="225"/>
      <c r="Q41" s="220"/>
      <c r="R41" s="220"/>
    </row>
    <row r="42" spans="1:18" ht="15" outlineLevel="1">
      <c r="A42" s="131"/>
      <c r="B42" s="243" t="s">
        <v>194</v>
      </c>
      <c r="C42" s="214"/>
      <c r="D42" s="214"/>
      <c r="E42" s="214"/>
      <c r="F42" s="244" t="s">
        <v>195</v>
      </c>
      <c r="G42" s="244" t="s">
        <v>196</v>
      </c>
      <c r="H42" s="244" t="s">
        <v>197</v>
      </c>
      <c r="I42" s="244" t="s">
        <v>198</v>
      </c>
      <c r="J42" s="244" t="s">
        <v>199</v>
      </c>
      <c r="K42" s="576" t="s">
        <v>74</v>
      </c>
      <c r="L42" s="577"/>
      <c r="M42" s="245" t="s">
        <v>200</v>
      </c>
      <c r="N42" s="246" t="s">
        <v>13</v>
      </c>
      <c r="O42" s="217"/>
      <c r="R42" s="220"/>
    </row>
    <row r="43" spans="1:18" ht="18" customHeight="1" outlineLevel="1">
      <c r="A43" s="217"/>
      <c r="B43" s="80" t="s">
        <v>201</v>
      </c>
      <c r="C43" s="247" t="str">
        <f>IF(+C36&gt;"",C36&amp;" - "&amp;G36,"")</f>
        <v>Englund Carina - Saarialho Marianna</v>
      </c>
      <c r="D43" s="248"/>
      <c r="E43" s="249"/>
      <c r="F43" s="250">
        <v>5</v>
      </c>
      <c r="G43" s="250">
        <v>4</v>
      </c>
      <c r="H43" s="250">
        <v>6</v>
      </c>
      <c r="I43" s="250"/>
      <c r="J43" s="250"/>
      <c r="K43" s="251">
        <f>IF(ISBLANK(F43),"",COUNTIF(F43:J43,"&gt;=0"))</f>
        <v>3</v>
      </c>
      <c r="L43" s="252">
        <f>IF(ISBLANK(F43),"",(IF(LEFT(F43,1)="-",1,0)+IF(LEFT(G43,1)="-",1,0)+IF(LEFT(H43,1)="-",1,0)+IF(LEFT(I43,1)="-",1,0)+IF(LEFT(J43,1)="-",1,0)))</f>
        <v>0</v>
      </c>
      <c r="M43" s="253">
        <f aca="true" t="shared" si="1" ref="M43:N47">IF(K43=3,1,"")</f>
        <v>1</v>
      </c>
      <c r="N43" s="254">
        <f t="shared" si="1"/>
      </c>
      <c r="O43" s="217"/>
      <c r="Q43" s="220"/>
      <c r="R43" s="220"/>
    </row>
    <row r="44" spans="1:18" ht="18" customHeight="1" outlineLevel="1">
      <c r="A44" s="217"/>
      <c r="B44" s="80" t="s">
        <v>202</v>
      </c>
      <c r="C44" s="248" t="str">
        <f>IF(C37&gt;"",C37&amp;" - "&amp;G37,"")</f>
        <v>Eriksson Sofie - Saarialho Kaarina</v>
      </c>
      <c r="D44" s="247"/>
      <c r="E44" s="249"/>
      <c r="F44" s="255">
        <v>7</v>
      </c>
      <c r="G44" s="250">
        <v>4</v>
      </c>
      <c r="H44" s="250">
        <v>1</v>
      </c>
      <c r="I44" s="250"/>
      <c r="J44" s="250"/>
      <c r="K44" s="251">
        <f>IF(ISBLANK(F44),"",COUNTIF(F44:J44,"&gt;=0"))</f>
        <v>3</v>
      </c>
      <c r="L44" s="252">
        <f>IF(ISBLANK(F44),"",(IF(LEFT(F44,1)="-",1,0)+IF(LEFT(G44,1)="-",1,0)+IF(LEFT(H44,1)="-",1,0)+IF(LEFT(I44,1)="-",1,0)+IF(LEFT(J44,1)="-",1,0)))</f>
        <v>0</v>
      </c>
      <c r="M44" s="253">
        <f t="shared" si="1"/>
        <v>1</v>
      </c>
      <c r="N44" s="254">
        <f t="shared" si="1"/>
      </c>
      <c r="O44" s="217"/>
      <c r="Q44" s="220"/>
      <c r="R44" s="220"/>
    </row>
    <row r="45" spans="1:18" ht="18" customHeight="1" outlineLevel="1">
      <c r="A45" s="217"/>
      <c r="B45" s="256" t="s">
        <v>203</v>
      </c>
      <c r="C45" s="257" t="str">
        <f>IF(C39&gt;"",C39&amp;" / "&amp;C40,"")</f>
        <v>Englund Carina / Eriksson Sofie</v>
      </c>
      <c r="D45" s="258" t="str">
        <f>IF(G39&gt;"",G39&amp;" / "&amp;G40,"")</f>
        <v>Saarialho Marianna / Saarialho Kaarina</v>
      </c>
      <c r="E45" s="259"/>
      <c r="F45" s="260">
        <v>9</v>
      </c>
      <c r="G45" s="261">
        <v>8</v>
      </c>
      <c r="H45" s="262">
        <v>6</v>
      </c>
      <c r="I45" s="262"/>
      <c r="J45" s="262"/>
      <c r="K45" s="251">
        <f>IF(ISBLANK(F45),"",COUNTIF(F45:J45,"&gt;=0"))</f>
        <v>3</v>
      </c>
      <c r="L45" s="252">
        <f>IF(ISBLANK(F45),"",(IF(LEFT(F45,1)="-",1,0)+IF(LEFT(G45,1)="-",1,0)+IF(LEFT(H45,1)="-",1,0)+IF(LEFT(I45,1)="-",1,0)+IF(LEFT(J45,1)="-",1,0)))</f>
        <v>0</v>
      </c>
      <c r="M45" s="253">
        <f t="shared" si="1"/>
        <v>1</v>
      </c>
      <c r="N45" s="254">
        <f t="shared" si="1"/>
      </c>
      <c r="O45" s="217"/>
      <c r="Q45" s="220"/>
      <c r="R45" s="220"/>
    </row>
    <row r="46" spans="1:18" ht="18" customHeight="1" outlineLevel="1">
      <c r="A46" s="217"/>
      <c r="B46" s="80" t="s">
        <v>204</v>
      </c>
      <c r="C46" s="248" t="str">
        <f>IF(+C36&gt;"",C36&amp;" - "&amp;G37,"")</f>
        <v>Englund Carina - Saarialho Kaarina</v>
      </c>
      <c r="D46" s="247"/>
      <c r="E46" s="249"/>
      <c r="F46" s="263"/>
      <c r="G46" s="250"/>
      <c r="H46" s="250"/>
      <c r="I46" s="250"/>
      <c r="J46" s="264"/>
      <c r="K46" s="251">
        <f>IF(ISBLANK(F46),"",COUNTIF(F46:J46,"&gt;=0"))</f>
      </c>
      <c r="L46" s="252">
        <f>IF(ISBLANK(F46),"",(IF(LEFT(F46,1)="-",1,0)+IF(LEFT(G46,1)="-",1,0)+IF(LEFT(H46,1)="-",1,0)+IF(LEFT(I46,1)="-",1,0)+IF(LEFT(J46,1)="-",1,0)))</f>
      </c>
      <c r="M46" s="253">
        <f t="shared" si="1"/>
      </c>
      <c r="N46" s="254">
        <f t="shared" si="1"/>
      </c>
      <c r="O46" s="217"/>
      <c r="Q46" s="220"/>
      <c r="R46" s="220"/>
    </row>
    <row r="47" spans="1:18" ht="18" customHeight="1" outlineLevel="1" thickBot="1">
      <c r="A47" s="217"/>
      <c r="B47" s="80" t="s">
        <v>205</v>
      </c>
      <c r="C47" s="248" t="str">
        <f>IF(+C37&gt;"",C37&amp;" - "&amp;G36,"")</f>
        <v>Eriksson Sofie - Saarialho Marianna</v>
      </c>
      <c r="D47" s="247"/>
      <c r="E47" s="249"/>
      <c r="F47" s="264"/>
      <c r="G47" s="250"/>
      <c r="H47" s="264"/>
      <c r="I47" s="250"/>
      <c r="J47" s="250"/>
      <c r="K47" s="251">
        <f>IF(ISBLANK(F47),"",COUNTIF(F47:J47,"&gt;=0"))</f>
      </c>
      <c r="L47" s="265">
        <f>IF(ISBLANK(F47),"",(IF(LEFT(F47,1)="-",1,0)+IF(LEFT(G47,1)="-",1,0)+IF(LEFT(H47,1)="-",1,0)+IF(LEFT(I47,1)="-",1,0)+IF(LEFT(J47,1)="-",1,0)))</f>
      </c>
      <c r="M47" s="253">
        <f t="shared" si="1"/>
      </c>
      <c r="N47" s="254">
        <f t="shared" si="1"/>
      </c>
      <c r="O47" s="217"/>
      <c r="Q47" s="220"/>
      <c r="R47" s="220"/>
    </row>
    <row r="48" spans="1:18" ht="16.5" outlineLevel="1" thickBot="1">
      <c r="A48" s="131"/>
      <c r="B48" s="214"/>
      <c r="C48" s="214"/>
      <c r="D48" s="214"/>
      <c r="E48" s="214"/>
      <c r="F48" s="214"/>
      <c r="G48" s="214"/>
      <c r="H48" s="214"/>
      <c r="I48" s="266" t="s">
        <v>206</v>
      </c>
      <c r="J48" s="267"/>
      <c r="K48" s="268">
        <f>IF(ISBLANK(D43),"",SUM(K43:K47))</f>
      </c>
      <c r="L48" s="269">
        <f>IF(ISBLANK(E43),"",SUM(L43:L47))</f>
      </c>
      <c r="M48" s="270">
        <f>IF(ISBLANK(F43),"",SUM(M43:M47))</f>
        <v>3</v>
      </c>
      <c r="N48" s="271">
        <f>IF(ISBLANK(F43),"",SUM(N43:N47))</f>
        <v>0</v>
      </c>
      <c r="O48" s="217"/>
      <c r="Q48" s="220"/>
      <c r="R48" s="220"/>
    </row>
    <row r="49" spans="1:18" ht="15" outlineLevel="1">
      <c r="A49" s="131"/>
      <c r="B49" s="213" t="s">
        <v>207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25"/>
      <c r="Q49" s="220"/>
      <c r="R49" s="220"/>
    </row>
    <row r="50" spans="1:18" ht="15" outlineLevel="1">
      <c r="A50" s="131"/>
      <c r="B50" s="272" t="s">
        <v>208</v>
      </c>
      <c r="C50" s="272"/>
      <c r="D50" s="272" t="s">
        <v>209</v>
      </c>
      <c r="E50" s="273"/>
      <c r="F50" s="272"/>
      <c r="G50" s="272" t="s">
        <v>210</v>
      </c>
      <c r="H50" s="273"/>
      <c r="I50" s="272"/>
      <c r="J50" s="274" t="s">
        <v>211</v>
      </c>
      <c r="K50" s="47"/>
      <c r="L50" s="214"/>
      <c r="M50" s="214"/>
      <c r="N50" s="214"/>
      <c r="O50" s="225"/>
      <c r="Q50" s="220"/>
      <c r="R50" s="220"/>
    </row>
    <row r="51" spans="1:18" ht="18.75" outlineLevel="1" thickBot="1">
      <c r="A51" s="131"/>
      <c r="B51" s="214"/>
      <c r="C51" s="214"/>
      <c r="D51" s="214"/>
      <c r="E51" s="214"/>
      <c r="F51" s="214"/>
      <c r="G51" s="214"/>
      <c r="H51" s="214"/>
      <c r="I51" s="214"/>
      <c r="J51" s="578" t="str">
        <f>IF(M48=3,C35,IF(N48=3,G35,""))</f>
        <v>ParPi</v>
      </c>
      <c r="K51" s="579"/>
      <c r="L51" s="579"/>
      <c r="M51" s="579"/>
      <c r="N51" s="580"/>
      <c r="O51" s="217"/>
      <c r="Q51" s="220"/>
      <c r="R51" s="220"/>
    </row>
    <row r="52" spans="1:18" ht="18" outlineLevel="1">
      <c r="A52" s="129"/>
      <c r="B52" s="275"/>
      <c r="C52" s="275"/>
      <c r="D52" s="275"/>
      <c r="E52" s="275"/>
      <c r="F52" s="275"/>
      <c r="G52" s="275"/>
      <c r="H52" s="275"/>
      <c r="I52" s="275"/>
      <c r="J52" s="276"/>
      <c r="K52" s="276"/>
      <c r="L52" s="276"/>
      <c r="M52" s="276"/>
      <c r="N52" s="276"/>
      <c r="O52" s="277"/>
      <c r="Q52" s="220"/>
      <c r="R52" s="220"/>
    </row>
    <row r="53" s="411" customFormat="1" ht="11.25"/>
    <row r="54" ht="18.75">
      <c r="A54" s="279" t="s">
        <v>162</v>
      </c>
    </row>
    <row r="55" spans="1:17" ht="15.75" outlineLevel="1">
      <c r="A55" s="130"/>
      <c r="B55" s="208"/>
      <c r="C55" s="209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Q55" s="212" t="s">
        <v>175</v>
      </c>
    </row>
    <row r="56" spans="1:17" ht="15.75" outlineLevel="1">
      <c r="A56" s="131"/>
      <c r="B56" s="47"/>
      <c r="C56" s="213" t="s">
        <v>176</v>
      </c>
      <c r="D56" s="214"/>
      <c r="E56" s="214"/>
      <c r="F56" s="47"/>
      <c r="G56" s="215" t="s">
        <v>177</v>
      </c>
      <c r="H56" s="216"/>
      <c r="I56" s="560" t="s">
        <v>131</v>
      </c>
      <c r="J56" s="561"/>
      <c r="K56" s="561"/>
      <c r="L56" s="561"/>
      <c r="M56" s="561"/>
      <c r="N56" s="562"/>
      <c r="O56" s="217"/>
      <c r="Q56" s="212" t="s">
        <v>178</v>
      </c>
    </row>
    <row r="57" spans="1:18" ht="17.25" customHeight="1" outlineLevel="1">
      <c r="A57" s="131"/>
      <c r="B57" s="218"/>
      <c r="C57" s="219" t="s">
        <v>179</v>
      </c>
      <c r="D57" s="214"/>
      <c r="E57" s="214"/>
      <c r="F57" s="47"/>
      <c r="G57" s="215" t="s">
        <v>180</v>
      </c>
      <c r="H57" s="216"/>
      <c r="I57" s="560" t="s">
        <v>3</v>
      </c>
      <c r="J57" s="561"/>
      <c r="K57" s="561"/>
      <c r="L57" s="561"/>
      <c r="M57" s="561"/>
      <c r="N57" s="562"/>
      <c r="O57" s="217"/>
      <c r="Q57" s="220"/>
      <c r="R57" s="220"/>
    </row>
    <row r="58" spans="1:18" ht="15" outlineLevel="1">
      <c r="A58" s="131"/>
      <c r="B58" s="214"/>
      <c r="C58" s="221" t="s">
        <v>181</v>
      </c>
      <c r="D58" s="214"/>
      <c r="E58" s="214"/>
      <c r="F58" s="214"/>
      <c r="G58" s="215" t="s">
        <v>182</v>
      </c>
      <c r="H58" s="222"/>
      <c r="I58" s="563" t="s">
        <v>213</v>
      </c>
      <c r="J58" s="563"/>
      <c r="K58" s="563"/>
      <c r="L58" s="563"/>
      <c r="M58" s="563"/>
      <c r="N58" s="564"/>
      <c r="O58" s="217"/>
      <c r="Q58" s="220"/>
      <c r="R58" s="220"/>
    </row>
    <row r="59" spans="1:18" ht="15.75" outlineLevel="1">
      <c r="A59" s="131"/>
      <c r="B59" s="214"/>
      <c r="C59" s="214"/>
      <c r="D59" s="214"/>
      <c r="E59" s="214"/>
      <c r="F59" s="214"/>
      <c r="G59" s="215" t="s">
        <v>183</v>
      </c>
      <c r="H59" s="216"/>
      <c r="I59" s="565">
        <v>41342</v>
      </c>
      <c r="J59" s="566"/>
      <c r="K59" s="566"/>
      <c r="L59" s="223" t="s">
        <v>184</v>
      </c>
      <c r="M59" s="567">
        <v>0.4166666666666667</v>
      </c>
      <c r="N59" s="564"/>
      <c r="O59" s="217"/>
      <c r="Q59" s="220"/>
      <c r="R59" s="220"/>
    </row>
    <row r="60" spans="1:18" ht="15" outlineLevel="1">
      <c r="A60" s="131"/>
      <c r="B60" s="47"/>
      <c r="C60" s="224" t="s">
        <v>185</v>
      </c>
      <c r="D60" s="214"/>
      <c r="E60" s="214"/>
      <c r="F60" s="214"/>
      <c r="G60" s="224" t="s">
        <v>185</v>
      </c>
      <c r="H60" s="214"/>
      <c r="I60" s="214"/>
      <c r="J60" s="214"/>
      <c r="K60" s="214"/>
      <c r="L60" s="214"/>
      <c r="M60" s="214"/>
      <c r="N60" s="214"/>
      <c r="O60" s="225"/>
      <c r="Q60" s="220"/>
      <c r="R60" s="220"/>
    </row>
    <row r="61" spans="1:18" ht="15.75" outlineLevel="1">
      <c r="A61" s="217"/>
      <c r="B61" s="226" t="s">
        <v>186</v>
      </c>
      <c r="C61" s="568" t="s">
        <v>105</v>
      </c>
      <c r="D61" s="569"/>
      <c r="E61" s="227"/>
      <c r="F61" s="228" t="s">
        <v>187</v>
      </c>
      <c r="G61" s="568" t="s">
        <v>101</v>
      </c>
      <c r="H61" s="570"/>
      <c r="I61" s="570"/>
      <c r="J61" s="570"/>
      <c r="K61" s="570"/>
      <c r="L61" s="570"/>
      <c r="M61" s="570"/>
      <c r="N61" s="571"/>
      <c r="O61" s="217"/>
      <c r="Q61" s="220"/>
      <c r="R61" s="220"/>
    </row>
    <row r="62" spans="1:18" ht="15" outlineLevel="1">
      <c r="A62" s="217"/>
      <c r="B62" s="229" t="s">
        <v>188</v>
      </c>
      <c r="C62" s="572" t="s">
        <v>266</v>
      </c>
      <c r="D62" s="581"/>
      <c r="E62" s="230"/>
      <c r="F62" s="231" t="s">
        <v>189</v>
      </c>
      <c r="G62" s="572" t="s">
        <v>258</v>
      </c>
      <c r="H62" s="574"/>
      <c r="I62" s="574"/>
      <c r="J62" s="574"/>
      <c r="K62" s="574"/>
      <c r="L62" s="574"/>
      <c r="M62" s="574"/>
      <c r="N62" s="575"/>
      <c r="O62" s="217"/>
      <c r="Q62" s="220"/>
      <c r="R62" s="220"/>
    </row>
    <row r="63" spans="1:18" ht="15" outlineLevel="1">
      <c r="A63" s="217"/>
      <c r="B63" s="232" t="s">
        <v>190</v>
      </c>
      <c r="C63" s="572" t="s">
        <v>268</v>
      </c>
      <c r="D63" s="581"/>
      <c r="E63" s="230"/>
      <c r="F63" s="233" t="s">
        <v>191</v>
      </c>
      <c r="G63" s="572" t="s">
        <v>259</v>
      </c>
      <c r="H63" s="574"/>
      <c r="I63" s="574"/>
      <c r="J63" s="574"/>
      <c r="K63" s="574"/>
      <c r="L63" s="574"/>
      <c r="M63" s="574"/>
      <c r="N63" s="575"/>
      <c r="O63" s="217"/>
      <c r="Q63" s="220"/>
      <c r="R63" s="220"/>
    </row>
    <row r="64" spans="1:18" ht="15" outlineLevel="1">
      <c r="A64" s="131"/>
      <c r="B64" s="234" t="s">
        <v>192</v>
      </c>
      <c r="C64" s="235"/>
      <c r="D64" s="236"/>
      <c r="E64" s="237"/>
      <c r="F64" s="234" t="s">
        <v>192</v>
      </c>
      <c r="G64" s="238"/>
      <c r="H64" s="238"/>
      <c r="I64" s="238"/>
      <c r="J64" s="238"/>
      <c r="K64" s="238"/>
      <c r="L64" s="238"/>
      <c r="M64" s="238"/>
      <c r="N64" s="238"/>
      <c r="O64" s="225"/>
      <c r="Q64" s="220"/>
      <c r="R64" s="220"/>
    </row>
    <row r="65" spans="1:18" ht="15" outlineLevel="1">
      <c r="A65" s="217"/>
      <c r="B65" s="229"/>
      <c r="C65" s="572" t="s">
        <v>266</v>
      </c>
      <c r="D65" s="581"/>
      <c r="E65" s="230"/>
      <c r="F65" s="231"/>
      <c r="G65" s="572" t="s">
        <v>258</v>
      </c>
      <c r="H65" s="574"/>
      <c r="I65" s="574"/>
      <c r="J65" s="574"/>
      <c r="K65" s="574"/>
      <c r="L65" s="574"/>
      <c r="M65" s="574"/>
      <c r="N65" s="575"/>
      <c r="O65" s="217"/>
      <c r="Q65" s="220"/>
      <c r="R65" s="220"/>
    </row>
    <row r="66" spans="1:18" ht="15" outlineLevel="1">
      <c r="A66" s="217"/>
      <c r="B66" s="239"/>
      <c r="C66" s="572" t="s">
        <v>268</v>
      </c>
      <c r="D66" s="581"/>
      <c r="E66" s="230"/>
      <c r="F66" s="240"/>
      <c r="G66" s="572" t="s">
        <v>259</v>
      </c>
      <c r="H66" s="574"/>
      <c r="I66" s="574"/>
      <c r="J66" s="574"/>
      <c r="K66" s="574"/>
      <c r="L66" s="574"/>
      <c r="M66" s="574"/>
      <c r="N66" s="575"/>
      <c r="O66" s="217"/>
      <c r="Q66" s="220"/>
      <c r="R66" s="220"/>
    </row>
    <row r="67" spans="1:18" ht="15.75" outlineLevel="1">
      <c r="A67" s="131"/>
      <c r="B67" s="214"/>
      <c r="C67" s="214"/>
      <c r="D67" s="214"/>
      <c r="E67" s="214"/>
      <c r="F67" s="241" t="s">
        <v>193</v>
      </c>
      <c r="G67" s="224"/>
      <c r="H67" s="224"/>
      <c r="I67" s="224"/>
      <c r="J67" s="214"/>
      <c r="K67" s="214"/>
      <c r="L67" s="214"/>
      <c r="M67" s="242"/>
      <c r="N67" s="47"/>
      <c r="O67" s="225"/>
      <c r="Q67" s="220"/>
      <c r="R67" s="220"/>
    </row>
    <row r="68" spans="1:18" ht="15" outlineLevel="1">
      <c r="A68" s="131"/>
      <c r="B68" s="243" t="s">
        <v>194</v>
      </c>
      <c r="C68" s="214"/>
      <c r="D68" s="214"/>
      <c r="E68" s="214"/>
      <c r="F68" s="244" t="s">
        <v>195</v>
      </c>
      <c r="G68" s="244" t="s">
        <v>196</v>
      </c>
      <c r="H68" s="244" t="s">
        <v>197</v>
      </c>
      <c r="I68" s="244" t="s">
        <v>198</v>
      </c>
      <c r="J68" s="244" t="s">
        <v>199</v>
      </c>
      <c r="K68" s="576" t="s">
        <v>74</v>
      </c>
      <c r="L68" s="577"/>
      <c r="M68" s="245" t="s">
        <v>200</v>
      </c>
      <c r="N68" s="246" t="s">
        <v>13</v>
      </c>
      <c r="O68" s="217"/>
      <c r="R68" s="220"/>
    </row>
    <row r="69" spans="1:18" ht="18" customHeight="1" outlineLevel="1">
      <c r="A69" s="217"/>
      <c r="B69" s="80" t="s">
        <v>201</v>
      </c>
      <c r="C69" s="247" t="str">
        <f>IF(+C62&gt;"",C62&amp;" - "&amp;G62,"")</f>
        <v>Saarialho Marianna - Eriksson Pihla</v>
      </c>
      <c r="D69" s="248"/>
      <c r="E69" s="249"/>
      <c r="F69" s="250">
        <v>-4</v>
      </c>
      <c r="G69" s="250">
        <v>-5</v>
      </c>
      <c r="H69" s="250">
        <v>-5</v>
      </c>
      <c r="I69" s="250"/>
      <c r="J69" s="250"/>
      <c r="K69" s="251">
        <f>IF(ISBLANK(F69),"",COUNTIF(F69:J69,"&gt;=0"))</f>
        <v>0</v>
      </c>
      <c r="L69" s="252">
        <f>IF(ISBLANK(F69),"",(IF(LEFT(F69,1)="-",1,0)+IF(LEFT(G69,1)="-",1,0)+IF(LEFT(H69,1)="-",1,0)+IF(LEFT(I69,1)="-",1,0)+IF(LEFT(J69,1)="-",1,0)))</f>
        <v>3</v>
      </c>
      <c r="M69" s="253">
        <f aca="true" t="shared" si="2" ref="M69:N73">IF(K69=3,1,"")</f>
      </c>
      <c r="N69" s="254">
        <f t="shared" si="2"/>
        <v>1</v>
      </c>
      <c r="O69" s="217"/>
      <c r="Q69" s="220"/>
      <c r="R69" s="220"/>
    </row>
    <row r="70" spans="1:18" ht="18" customHeight="1" outlineLevel="1">
      <c r="A70" s="217"/>
      <c r="B70" s="80" t="s">
        <v>202</v>
      </c>
      <c r="C70" s="248" t="str">
        <f>IF(C63&gt;"",C63&amp;" - "&amp;G63,"")</f>
        <v>Saarialho Kaarina - Lundström Annika</v>
      </c>
      <c r="D70" s="247"/>
      <c r="E70" s="249"/>
      <c r="F70" s="255">
        <v>-3</v>
      </c>
      <c r="G70" s="250">
        <v>-5</v>
      </c>
      <c r="H70" s="250">
        <v>-6</v>
      </c>
      <c r="I70" s="250"/>
      <c r="J70" s="250"/>
      <c r="K70" s="251">
        <f>IF(ISBLANK(F70),"",COUNTIF(F70:J70,"&gt;=0"))</f>
        <v>0</v>
      </c>
      <c r="L70" s="252">
        <f>IF(ISBLANK(F70),"",(IF(LEFT(F70,1)="-",1,0)+IF(LEFT(G70,1)="-",1,0)+IF(LEFT(H70,1)="-",1,0)+IF(LEFT(I70,1)="-",1,0)+IF(LEFT(J70,1)="-",1,0)))</f>
        <v>3</v>
      </c>
      <c r="M70" s="253">
        <f t="shared" si="2"/>
      </c>
      <c r="N70" s="254">
        <f t="shared" si="2"/>
        <v>1</v>
      </c>
      <c r="O70" s="217"/>
      <c r="Q70" s="220"/>
      <c r="R70" s="220"/>
    </row>
    <row r="71" spans="1:18" ht="18" customHeight="1" outlineLevel="1">
      <c r="A71" s="217"/>
      <c r="B71" s="256" t="s">
        <v>203</v>
      </c>
      <c r="C71" s="257" t="str">
        <f>IF(C65&gt;"",C65&amp;" / "&amp;C66,"")</f>
        <v>Saarialho Marianna / Saarialho Kaarina</v>
      </c>
      <c r="D71" s="258" t="str">
        <f>IF(G65&gt;"",G65&amp;" / "&amp;G66,"")</f>
        <v>Eriksson Pihla / Lundström Annika</v>
      </c>
      <c r="E71" s="259"/>
      <c r="F71" s="260">
        <v>-5</v>
      </c>
      <c r="G71" s="261">
        <v>-2</v>
      </c>
      <c r="H71" s="262">
        <v>-3</v>
      </c>
      <c r="I71" s="262"/>
      <c r="J71" s="262"/>
      <c r="K71" s="251">
        <f>IF(ISBLANK(F71),"",COUNTIF(F71:J71,"&gt;=0"))</f>
        <v>0</v>
      </c>
      <c r="L71" s="252">
        <f>IF(ISBLANK(F71),"",(IF(LEFT(F71,1)="-",1,0)+IF(LEFT(G71,1)="-",1,0)+IF(LEFT(H71,1)="-",1,0)+IF(LEFT(I71,1)="-",1,0)+IF(LEFT(J71,1)="-",1,0)))</f>
        <v>3</v>
      </c>
      <c r="M71" s="253">
        <f t="shared" si="2"/>
      </c>
      <c r="N71" s="254">
        <f t="shared" si="2"/>
        <v>1</v>
      </c>
      <c r="O71" s="217"/>
      <c r="Q71" s="220"/>
      <c r="R71" s="220"/>
    </row>
    <row r="72" spans="1:18" ht="18" customHeight="1" outlineLevel="1">
      <c r="A72" s="217"/>
      <c r="B72" s="80" t="s">
        <v>204</v>
      </c>
      <c r="C72" s="248" t="str">
        <f>IF(+C62&gt;"",C62&amp;" - "&amp;G63,"")</f>
        <v>Saarialho Marianna - Lundström Annika</v>
      </c>
      <c r="D72" s="247"/>
      <c r="E72" s="249"/>
      <c r="F72" s="263"/>
      <c r="G72" s="250"/>
      <c r="H72" s="250"/>
      <c r="I72" s="250"/>
      <c r="J72" s="264"/>
      <c r="K72" s="251">
        <f>IF(ISBLANK(F72),"",COUNTIF(F72:J72,"&gt;=0"))</f>
      </c>
      <c r="L72" s="252">
        <f>IF(ISBLANK(F72),"",(IF(LEFT(F72,1)="-",1,0)+IF(LEFT(G72,1)="-",1,0)+IF(LEFT(H72,1)="-",1,0)+IF(LEFT(I72,1)="-",1,0)+IF(LEFT(J72,1)="-",1,0)))</f>
      </c>
      <c r="M72" s="253">
        <f t="shared" si="2"/>
      </c>
      <c r="N72" s="254">
        <f t="shared" si="2"/>
      </c>
      <c r="O72" s="217"/>
      <c r="Q72" s="220"/>
      <c r="R72" s="220"/>
    </row>
    <row r="73" spans="1:18" ht="18" customHeight="1" outlineLevel="1" thickBot="1">
      <c r="A73" s="217"/>
      <c r="B73" s="80" t="s">
        <v>205</v>
      </c>
      <c r="C73" s="248" t="str">
        <f>IF(+C63&gt;"",C63&amp;" - "&amp;G62,"")</f>
        <v>Saarialho Kaarina - Eriksson Pihla</v>
      </c>
      <c r="D73" s="247"/>
      <c r="E73" s="249"/>
      <c r="F73" s="264"/>
      <c r="G73" s="250"/>
      <c r="H73" s="264"/>
      <c r="I73" s="250"/>
      <c r="J73" s="250"/>
      <c r="K73" s="251">
        <f>IF(ISBLANK(F73),"",COUNTIF(F73:J73,"&gt;=0"))</f>
      </c>
      <c r="L73" s="265">
        <f>IF(ISBLANK(F73),"",(IF(LEFT(F73,1)="-",1,0)+IF(LEFT(G73,1)="-",1,0)+IF(LEFT(H73,1)="-",1,0)+IF(LEFT(I73,1)="-",1,0)+IF(LEFT(J73,1)="-",1,0)))</f>
      </c>
      <c r="M73" s="253">
        <f t="shared" si="2"/>
      </c>
      <c r="N73" s="254">
        <f t="shared" si="2"/>
      </c>
      <c r="O73" s="217"/>
      <c r="Q73" s="220"/>
      <c r="R73" s="220"/>
    </row>
    <row r="74" spans="1:18" ht="16.5" outlineLevel="1" thickBot="1">
      <c r="A74" s="131"/>
      <c r="B74" s="214"/>
      <c r="C74" s="214"/>
      <c r="D74" s="214"/>
      <c r="E74" s="214"/>
      <c r="F74" s="214"/>
      <c r="G74" s="214"/>
      <c r="H74" s="214"/>
      <c r="I74" s="266" t="s">
        <v>206</v>
      </c>
      <c r="J74" s="267"/>
      <c r="K74" s="268">
        <f>IF(ISBLANK(D69),"",SUM(K69:K73))</f>
      </c>
      <c r="L74" s="269">
        <f>IF(ISBLANK(E69),"",SUM(L69:L73))</f>
      </c>
      <c r="M74" s="270">
        <f>IF(ISBLANK(F69),"",SUM(M69:M73))</f>
        <v>0</v>
      </c>
      <c r="N74" s="271">
        <f>IF(ISBLANK(F69),"",SUM(N69:N73))</f>
        <v>3</v>
      </c>
      <c r="O74" s="217"/>
      <c r="Q74" s="220"/>
      <c r="R74" s="220"/>
    </row>
    <row r="75" spans="1:18" ht="15" outlineLevel="1">
      <c r="A75" s="131"/>
      <c r="B75" s="213" t="s">
        <v>207</v>
      </c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25"/>
      <c r="Q75" s="220"/>
      <c r="R75" s="220"/>
    </row>
    <row r="76" spans="1:18" ht="15" outlineLevel="1">
      <c r="A76" s="131"/>
      <c r="B76" s="272" t="s">
        <v>208</v>
      </c>
      <c r="C76" s="272"/>
      <c r="D76" s="272" t="s">
        <v>209</v>
      </c>
      <c r="E76" s="273"/>
      <c r="F76" s="272"/>
      <c r="G76" s="272" t="s">
        <v>210</v>
      </c>
      <c r="H76" s="273"/>
      <c r="I76" s="272"/>
      <c r="J76" s="274" t="s">
        <v>211</v>
      </c>
      <c r="K76" s="47"/>
      <c r="L76" s="214"/>
      <c r="M76" s="214"/>
      <c r="N76" s="214"/>
      <c r="O76" s="225"/>
      <c r="Q76" s="220"/>
      <c r="R76" s="220"/>
    </row>
    <row r="77" spans="1:18" ht="18.75" outlineLevel="1" thickBot="1">
      <c r="A77" s="131"/>
      <c r="B77" s="214"/>
      <c r="C77" s="214"/>
      <c r="D77" s="214"/>
      <c r="E77" s="214"/>
      <c r="F77" s="214"/>
      <c r="G77" s="214"/>
      <c r="H77" s="214"/>
      <c r="I77" s="214"/>
      <c r="J77" s="578" t="str">
        <f>IF(M74=3,C61,IF(N74=3,G61,""))</f>
        <v>MBF 1</v>
      </c>
      <c r="K77" s="579"/>
      <c r="L77" s="579"/>
      <c r="M77" s="579"/>
      <c r="N77" s="580"/>
      <c r="O77" s="217"/>
      <c r="Q77" s="220"/>
      <c r="R77" s="220"/>
    </row>
    <row r="78" spans="1:18" ht="18" outlineLevel="1">
      <c r="A78" s="129"/>
      <c r="B78" s="275"/>
      <c r="C78" s="275"/>
      <c r="D78" s="275"/>
      <c r="E78" s="275"/>
      <c r="F78" s="275"/>
      <c r="G78" s="275"/>
      <c r="H78" s="275"/>
      <c r="I78" s="275"/>
      <c r="J78" s="276"/>
      <c r="K78" s="276"/>
      <c r="L78" s="276"/>
      <c r="M78" s="276"/>
      <c r="N78" s="276"/>
      <c r="O78" s="277"/>
      <c r="Q78" s="220"/>
      <c r="R78" s="220"/>
    </row>
    <row r="79" s="411" customFormat="1" ht="11.25"/>
    <row r="80" ht="18.75">
      <c r="A80" s="279" t="s">
        <v>156</v>
      </c>
    </row>
    <row r="81" spans="1:17" ht="15.75" outlineLevel="1">
      <c r="A81" s="130"/>
      <c r="B81" s="208"/>
      <c r="C81" s="209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1"/>
      <c r="Q81" s="212" t="s">
        <v>175</v>
      </c>
    </row>
    <row r="82" spans="1:17" ht="15.75" outlineLevel="1">
      <c r="A82" s="131"/>
      <c r="B82" s="47"/>
      <c r="C82" s="213" t="s">
        <v>176</v>
      </c>
      <c r="D82" s="214"/>
      <c r="E82" s="214"/>
      <c r="F82" s="47"/>
      <c r="G82" s="215" t="s">
        <v>177</v>
      </c>
      <c r="H82" s="216"/>
      <c r="I82" s="560" t="s">
        <v>131</v>
      </c>
      <c r="J82" s="561"/>
      <c r="K82" s="561"/>
      <c r="L82" s="561"/>
      <c r="M82" s="561"/>
      <c r="N82" s="562"/>
      <c r="O82" s="217"/>
      <c r="Q82" s="212" t="s">
        <v>178</v>
      </c>
    </row>
    <row r="83" spans="1:18" ht="17.25" customHeight="1" outlineLevel="1">
      <c r="A83" s="131"/>
      <c r="B83" s="218"/>
      <c r="C83" s="219" t="s">
        <v>179</v>
      </c>
      <c r="D83" s="214"/>
      <c r="E83" s="214"/>
      <c r="F83" s="47"/>
      <c r="G83" s="215" t="s">
        <v>180</v>
      </c>
      <c r="H83" s="216"/>
      <c r="I83" s="560" t="s">
        <v>3</v>
      </c>
      <c r="J83" s="561"/>
      <c r="K83" s="561"/>
      <c r="L83" s="561"/>
      <c r="M83" s="561"/>
      <c r="N83" s="562"/>
      <c r="O83" s="217"/>
      <c r="Q83" s="220"/>
      <c r="R83" s="220"/>
    </row>
    <row r="84" spans="1:18" ht="15" outlineLevel="1">
      <c r="A84" s="131"/>
      <c r="B84" s="214"/>
      <c r="C84" s="221" t="s">
        <v>181</v>
      </c>
      <c r="D84" s="214"/>
      <c r="E84" s="214"/>
      <c r="F84" s="214"/>
      <c r="G84" s="215" t="s">
        <v>182</v>
      </c>
      <c r="H84" s="222"/>
      <c r="I84" s="563" t="s">
        <v>213</v>
      </c>
      <c r="J84" s="563"/>
      <c r="K84" s="563"/>
      <c r="L84" s="563"/>
      <c r="M84" s="563"/>
      <c r="N84" s="564"/>
      <c r="O84" s="217"/>
      <c r="Q84" s="220"/>
      <c r="R84" s="220"/>
    </row>
    <row r="85" spans="1:18" ht="15.75" outlineLevel="1">
      <c r="A85" s="131"/>
      <c r="B85" s="214"/>
      <c r="C85" s="214"/>
      <c r="D85" s="214"/>
      <c r="E85" s="214"/>
      <c r="F85" s="214"/>
      <c r="G85" s="215" t="s">
        <v>183</v>
      </c>
      <c r="H85" s="216"/>
      <c r="I85" s="565">
        <v>41342</v>
      </c>
      <c r="J85" s="566"/>
      <c r="K85" s="566"/>
      <c r="L85" s="223" t="s">
        <v>184</v>
      </c>
      <c r="M85" s="567">
        <v>0.4166666666666667</v>
      </c>
      <c r="N85" s="564"/>
      <c r="O85" s="217"/>
      <c r="Q85" s="220"/>
      <c r="R85" s="220"/>
    </row>
    <row r="86" spans="1:18" ht="15" outlineLevel="1">
      <c r="A86" s="131"/>
      <c r="B86" s="47"/>
      <c r="C86" s="224" t="s">
        <v>185</v>
      </c>
      <c r="D86" s="214"/>
      <c r="E86" s="214"/>
      <c r="F86" s="214"/>
      <c r="G86" s="224" t="s">
        <v>185</v>
      </c>
      <c r="H86" s="214"/>
      <c r="I86" s="214"/>
      <c r="J86" s="214"/>
      <c r="K86" s="214"/>
      <c r="L86" s="214"/>
      <c r="M86" s="214"/>
      <c r="N86" s="214"/>
      <c r="O86" s="225"/>
      <c r="Q86" s="220"/>
      <c r="R86" s="220"/>
    </row>
    <row r="87" spans="1:18" ht="15.75" outlineLevel="1">
      <c r="A87" s="217"/>
      <c r="B87" s="226" t="s">
        <v>186</v>
      </c>
      <c r="C87" s="568" t="s">
        <v>18</v>
      </c>
      <c r="D87" s="569"/>
      <c r="E87" s="227"/>
      <c r="F87" s="228" t="s">
        <v>187</v>
      </c>
      <c r="G87" s="568" t="s">
        <v>102</v>
      </c>
      <c r="H87" s="570"/>
      <c r="I87" s="570"/>
      <c r="J87" s="570"/>
      <c r="K87" s="570"/>
      <c r="L87" s="570"/>
      <c r="M87" s="570"/>
      <c r="N87" s="571"/>
      <c r="O87" s="217"/>
      <c r="Q87" s="220"/>
      <c r="R87" s="220"/>
    </row>
    <row r="88" spans="1:18" ht="15" outlineLevel="1">
      <c r="A88" s="217"/>
      <c r="B88" s="229" t="s">
        <v>188</v>
      </c>
      <c r="C88" s="572" t="s">
        <v>267</v>
      </c>
      <c r="D88" s="581"/>
      <c r="E88" s="230"/>
      <c r="F88" s="231" t="s">
        <v>189</v>
      </c>
      <c r="G88" s="572" t="s">
        <v>261</v>
      </c>
      <c r="H88" s="574"/>
      <c r="I88" s="574"/>
      <c r="J88" s="574"/>
      <c r="K88" s="574"/>
      <c r="L88" s="574"/>
      <c r="M88" s="574"/>
      <c r="N88" s="575"/>
      <c r="O88" s="217"/>
      <c r="Q88" s="220"/>
      <c r="R88" s="220"/>
    </row>
    <row r="89" spans="1:18" ht="15" outlineLevel="1">
      <c r="A89" s="217"/>
      <c r="B89" s="232" t="s">
        <v>190</v>
      </c>
      <c r="C89" s="572" t="s">
        <v>260</v>
      </c>
      <c r="D89" s="581"/>
      <c r="E89" s="230"/>
      <c r="F89" s="233" t="s">
        <v>191</v>
      </c>
      <c r="G89" s="572" t="s">
        <v>270</v>
      </c>
      <c r="H89" s="574"/>
      <c r="I89" s="574"/>
      <c r="J89" s="574"/>
      <c r="K89" s="574"/>
      <c r="L89" s="574"/>
      <c r="M89" s="574"/>
      <c r="N89" s="575"/>
      <c r="O89" s="217"/>
      <c r="Q89" s="220"/>
      <c r="R89" s="220"/>
    </row>
    <row r="90" spans="1:18" ht="15" outlineLevel="1">
      <c r="A90" s="131"/>
      <c r="B90" s="234" t="s">
        <v>192</v>
      </c>
      <c r="C90" s="235"/>
      <c r="D90" s="236"/>
      <c r="E90" s="237"/>
      <c r="F90" s="234" t="s">
        <v>192</v>
      </c>
      <c r="G90" s="238"/>
      <c r="H90" s="238"/>
      <c r="I90" s="238"/>
      <c r="J90" s="238"/>
      <c r="K90" s="238"/>
      <c r="L90" s="238"/>
      <c r="M90" s="238"/>
      <c r="N90" s="238"/>
      <c r="O90" s="225"/>
      <c r="Q90" s="220"/>
      <c r="R90" s="220"/>
    </row>
    <row r="91" spans="1:18" ht="15" outlineLevel="1">
      <c r="A91" s="217"/>
      <c r="B91" s="229"/>
      <c r="C91" s="572" t="s">
        <v>267</v>
      </c>
      <c r="D91" s="581"/>
      <c r="E91" s="230"/>
      <c r="F91" s="231"/>
      <c r="G91" s="572" t="s">
        <v>261</v>
      </c>
      <c r="H91" s="574"/>
      <c r="I91" s="574"/>
      <c r="J91" s="574"/>
      <c r="K91" s="574"/>
      <c r="L91" s="574"/>
      <c r="M91" s="574"/>
      <c r="N91" s="575"/>
      <c r="O91" s="217"/>
      <c r="Q91" s="220"/>
      <c r="R91" s="220"/>
    </row>
    <row r="92" spans="1:18" ht="15" outlineLevel="1">
      <c r="A92" s="217"/>
      <c r="B92" s="239"/>
      <c r="C92" s="572" t="s">
        <v>260</v>
      </c>
      <c r="D92" s="581"/>
      <c r="E92" s="230"/>
      <c r="F92" s="240"/>
      <c r="G92" s="572" t="s">
        <v>270</v>
      </c>
      <c r="H92" s="574"/>
      <c r="I92" s="574"/>
      <c r="J92" s="574"/>
      <c r="K92" s="574"/>
      <c r="L92" s="574"/>
      <c r="M92" s="574"/>
      <c r="N92" s="575"/>
      <c r="O92" s="217"/>
      <c r="Q92" s="220"/>
      <c r="R92" s="220"/>
    </row>
    <row r="93" spans="1:18" ht="15.75" outlineLevel="1">
      <c r="A93" s="131"/>
      <c r="B93" s="214"/>
      <c r="C93" s="214"/>
      <c r="D93" s="214"/>
      <c r="E93" s="214"/>
      <c r="F93" s="241" t="s">
        <v>193</v>
      </c>
      <c r="G93" s="224"/>
      <c r="H93" s="224"/>
      <c r="I93" s="224"/>
      <c r="J93" s="214"/>
      <c r="K93" s="214"/>
      <c r="L93" s="214"/>
      <c r="M93" s="242"/>
      <c r="N93" s="47"/>
      <c r="O93" s="225"/>
      <c r="Q93" s="220"/>
      <c r="R93" s="220"/>
    </row>
    <row r="94" spans="1:18" ht="15" outlineLevel="1">
      <c r="A94" s="131"/>
      <c r="B94" s="243" t="s">
        <v>194</v>
      </c>
      <c r="C94" s="214"/>
      <c r="D94" s="214"/>
      <c r="E94" s="214"/>
      <c r="F94" s="244" t="s">
        <v>195</v>
      </c>
      <c r="G94" s="244" t="s">
        <v>196</v>
      </c>
      <c r="H94" s="244" t="s">
        <v>197</v>
      </c>
      <c r="I94" s="244" t="s">
        <v>198</v>
      </c>
      <c r="J94" s="244" t="s">
        <v>199</v>
      </c>
      <c r="K94" s="576" t="s">
        <v>74</v>
      </c>
      <c r="L94" s="577"/>
      <c r="M94" s="245" t="s">
        <v>200</v>
      </c>
      <c r="N94" s="246" t="s">
        <v>13</v>
      </c>
      <c r="O94" s="217"/>
      <c r="R94" s="220"/>
    </row>
    <row r="95" spans="1:18" ht="18" customHeight="1" outlineLevel="1">
      <c r="A95" s="217"/>
      <c r="B95" s="80" t="s">
        <v>201</v>
      </c>
      <c r="C95" s="247" t="str">
        <f>IF(+C88&gt;"",C88&amp;" - "&amp;G88,"")</f>
        <v>Englund Carina - Eriksson Paju</v>
      </c>
      <c r="D95" s="248"/>
      <c r="E95" s="249"/>
      <c r="F95" s="250">
        <v>-8</v>
      </c>
      <c r="G95" s="250">
        <v>-8</v>
      </c>
      <c r="H95" s="250">
        <v>-5</v>
      </c>
      <c r="I95" s="250"/>
      <c r="J95" s="250"/>
      <c r="K95" s="251">
        <f>IF(ISBLANK(F95),"",COUNTIF(F95:J95,"&gt;=0"))</f>
        <v>0</v>
      </c>
      <c r="L95" s="252">
        <f>IF(ISBLANK(F95),"",(IF(LEFT(F95,1)="-",1,0)+IF(LEFT(G95,1)="-",1,0)+IF(LEFT(H95,1)="-",1,0)+IF(LEFT(I95,1)="-",1,0)+IF(LEFT(J95,1)="-",1,0)))</f>
        <v>3</v>
      </c>
      <c r="M95" s="253">
        <f aca="true" t="shared" si="3" ref="M95:N99">IF(K95=3,1,"")</f>
      </c>
      <c r="N95" s="254">
        <f t="shared" si="3"/>
        <v>1</v>
      </c>
      <c r="O95" s="217"/>
      <c r="Q95" s="220"/>
      <c r="R95" s="220"/>
    </row>
    <row r="96" spans="1:18" ht="18" customHeight="1" outlineLevel="1">
      <c r="A96" s="217"/>
      <c r="B96" s="80" t="s">
        <v>202</v>
      </c>
      <c r="C96" s="248" t="str">
        <f>IF(C89&gt;"",C89&amp;" - "&amp;G89,"")</f>
        <v>Eriksson Sofie - Käppi Eerika</v>
      </c>
      <c r="D96" s="247"/>
      <c r="E96" s="249"/>
      <c r="F96" s="255">
        <v>11</v>
      </c>
      <c r="G96" s="250">
        <v>5</v>
      </c>
      <c r="H96" s="250">
        <v>4</v>
      </c>
      <c r="I96" s="250"/>
      <c r="J96" s="250"/>
      <c r="K96" s="251">
        <f>IF(ISBLANK(F96),"",COUNTIF(F96:J96,"&gt;=0"))</f>
        <v>3</v>
      </c>
      <c r="L96" s="252">
        <f>IF(ISBLANK(F96),"",(IF(LEFT(F96,1)="-",1,0)+IF(LEFT(G96,1)="-",1,0)+IF(LEFT(H96,1)="-",1,0)+IF(LEFT(I96,1)="-",1,0)+IF(LEFT(J96,1)="-",1,0)))</f>
        <v>0</v>
      </c>
      <c r="M96" s="253">
        <f t="shared" si="3"/>
        <v>1</v>
      </c>
      <c r="N96" s="254">
        <f t="shared" si="3"/>
      </c>
      <c r="O96" s="217"/>
      <c r="Q96" s="220"/>
      <c r="R96" s="220"/>
    </row>
    <row r="97" spans="1:18" ht="18" customHeight="1" outlineLevel="1">
      <c r="A97" s="217"/>
      <c r="B97" s="256" t="s">
        <v>203</v>
      </c>
      <c r="C97" s="257" t="str">
        <f>IF(C91&gt;"",C91&amp;" / "&amp;C92,"")</f>
        <v>Englund Carina / Eriksson Sofie</v>
      </c>
      <c r="D97" s="258" t="str">
        <f>IF(G91&gt;"",G91&amp;" / "&amp;G92,"")</f>
        <v>Eriksson Paju / Käppi Eerika</v>
      </c>
      <c r="E97" s="259"/>
      <c r="F97" s="260">
        <v>-8</v>
      </c>
      <c r="G97" s="261">
        <v>7</v>
      </c>
      <c r="H97" s="262">
        <v>17</v>
      </c>
      <c r="I97" s="262">
        <v>8</v>
      </c>
      <c r="J97" s="262"/>
      <c r="K97" s="251">
        <f>IF(ISBLANK(F97),"",COUNTIF(F97:J97,"&gt;=0"))</f>
        <v>3</v>
      </c>
      <c r="L97" s="252">
        <f>IF(ISBLANK(F97),"",(IF(LEFT(F97,1)="-",1,0)+IF(LEFT(G97,1)="-",1,0)+IF(LEFT(H97,1)="-",1,0)+IF(LEFT(I97,1)="-",1,0)+IF(LEFT(J97,1)="-",1,0)))</f>
        <v>1</v>
      </c>
      <c r="M97" s="253">
        <f t="shared" si="3"/>
        <v>1</v>
      </c>
      <c r="N97" s="254">
        <f t="shared" si="3"/>
      </c>
      <c r="O97" s="217"/>
      <c r="Q97" s="220"/>
      <c r="R97" s="220"/>
    </row>
    <row r="98" spans="1:18" ht="18" customHeight="1" outlineLevel="1">
      <c r="A98" s="217"/>
      <c r="B98" s="80" t="s">
        <v>204</v>
      </c>
      <c r="C98" s="248" t="str">
        <f>IF(+C88&gt;"",C88&amp;" - "&amp;G89,"")</f>
        <v>Englund Carina - Käppi Eerika</v>
      </c>
      <c r="D98" s="247"/>
      <c r="E98" s="249"/>
      <c r="F98" s="263">
        <v>9</v>
      </c>
      <c r="G98" s="250">
        <v>-9</v>
      </c>
      <c r="H98" s="250">
        <v>10</v>
      </c>
      <c r="I98" s="250">
        <v>5</v>
      </c>
      <c r="J98" s="264"/>
      <c r="K98" s="251">
        <f>IF(ISBLANK(F98),"",COUNTIF(F98:J98,"&gt;=0"))</f>
        <v>3</v>
      </c>
      <c r="L98" s="252">
        <f>IF(ISBLANK(F98),"",(IF(LEFT(F98,1)="-",1,0)+IF(LEFT(G98,1)="-",1,0)+IF(LEFT(H98,1)="-",1,0)+IF(LEFT(I98,1)="-",1,0)+IF(LEFT(J98,1)="-",1,0)))</f>
        <v>1</v>
      </c>
      <c r="M98" s="253">
        <f t="shared" si="3"/>
        <v>1</v>
      </c>
      <c r="N98" s="254">
        <f t="shared" si="3"/>
      </c>
      <c r="O98" s="217"/>
      <c r="Q98" s="220"/>
      <c r="R98" s="220"/>
    </row>
    <row r="99" spans="1:18" ht="18" customHeight="1" outlineLevel="1" thickBot="1">
      <c r="A99" s="217"/>
      <c r="B99" s="80" t="s">
        <v>205</v>
      </c>
      <c r="C99" s="248" t="str">
        <f>IF(+C89&gt;"",C89&amp;" - "&amp;G88,"")</f>
        <v>Eriksson Sofie - Eriksson Paju</v>
      </c>
      <c r="D99" s="247"/>
      <c r="E99" s="249"/>
      <c r="F99" s="264"/>
      <c r="G99" s="250"/>
      <c r="H99" s="264"/>
      <c r="I99" s="250"/>
      <c r="J99" s="250"/>
      <c r="K99" s="251">
        <f>IF(ISBLANK(F99),"",COUNTIF(F99:J99,"&gt;=0"))</f>
      </c>
      <c r="L99" s="265">
        <f>IF(ISBLANK(F99),"",(IF(LEFT(F99,1)="-",1,0)+IF(LEFT(G99,1)="-",1,0)+IF(LEFT(H99,1)="-",1,0)+IF(LEFT(I99,1)="-",1,0)+IF(LEFT(J99,1)="-",1,0)))</f>
      </c>
      <c r="M99" s="253">
        <f t="shared" si="3"/>
      </c>
      <c r="N99" s="254">
        <f t="shared" si="3"/>
      </c>
      <c r="O99" s="217"/>
      <c r="Q99" s="220"/>
      <c r="R99" s="220"/>
    </row>
    <row r="100" spans="1:18" ht="16.5" outlineLevel="1" thickBot="1">
      <c r="A100" s="131"/>
      <c r="B100" s="214"/>
      <c r="C100" s="214"/>
      <c r="D100" s="214"/>
      <c r="E100" s="214"/>
      <c r="F100" s="214"/>
      <c r="G100" s="214"/>
      <c r="H100" s="214"/>
      <c r="I100" s="266" t="s">
        <v>206</v>
      </c>
      <c r="J100" s="267"/>
      <c r="K100" s="268">
        <f>IF(ISBLANK(D95),"",SUM(K95:K99))</f>
      </c>
      <c r="L100" s="269">
        <f>IF(ISBLANK(E95),"",SUM(L95:L99))</f>
      </c>
      <c r="M100" s="270">
        <f>IF(ISBLANK(F95),"",SUM(M95:M99))</f>
        <v>3</v>
      </c>
      <c r="N100" s="271">
        <f>IF(ISBLANK(F95),"",SUM(N95:N99))</f>
        <v>1</v>
      </c>
      <c r="O100" s="217"/>
      <c r="Q100" s="220"/>
      <c r="R100" s="220"/>
    </row>
    <row r="101" spans="1:18" ht="15" outlineLevel="1">
      <c r="A101" s="131"/>
      <c r="B101" s="213" t="s">
        <v>207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25"/>
      <c r="Q101" s="220"/>
      <c r="R101" s="220"/>
    </row>
    <row r="102" spans="1:18" ht="15" outlineLevel="1">
      <c r="A102" s="131"/>
      <c r="B102" s="272" t="s">
        <v>208</v>
      </c>
      <c r="C102" s="272"/>
      <c r="D102" s="272" t="s">
        <v>209</v>
      </c>
      <c r="E102" s="273"/>
      <c r="F102" s="272"/>
      <c r="G102" s="272" t="s">
        <v>210</v>
      </c>
      <c r="H102" s="273"/>
      <c r="I102" s="272"/>
      <c r="J102" s="274" t="s">
        <v>211</v>
      </c>
      <c r="K102" s="47"/>
      <c r="L102" s="214"/>
      <c r="M102" s="214"/>
      <c r="N102" s="214"/>
      <c r="O102" s="225"/>
      <c r="Q102" s="220"/>
      <c r="R102" s="220"/>
    </row>
    <row r="103" spans="1:18" ht="18.75" outlineLevel="1" thickBot="1">
      <c r="A103" s="131"/>
      <c r="B103" s="214"/>
      <c r="C103" s="214"/>
      <c r="D103" s="214"/>
      <c r="E103" s="214"/>
      <c r="F103" s="214"/>
      <c r="G103" s="214"/>
      <c r="H103" s="214"/>
      <c r="I103" s="214"/>
      <c r="J103" s="578" t="str">
        <f>IF(M100=3,C87,IF(N100=3,G87,""))</f>
        <v>ParPi</v>
      </c>
      <c r="K103" s="579"/>
      <c r="L103" s="579"/>
      <c r="M103" s="579"/>
      <c r="N103" s="580"/>
      <c r="O103" s="217"/>
      <c r="Q103" s="220"/>
      <c r="R103" s="220"/>
    </row>
    <row r="104" spans="1:18" ht="18" outlineLevel="1">
      <c r="A104" s="129"/>
      <c r="B104" s="275"/>
      <c r="C104" s="275"/>
      <c r="D104" s="275"/>
      <c r="E104" s="275"/>
      <c r="F104" s="275"/>
      <c r="G104" s="275"/>
      <c r="H104" s="275"/>
      <c r="I104" s="275"/>
      <c r="J104" s="276"/>
      <c r="K104" s="276"/>
      <c r="L104" s="276"/>
      <c r="M104" s="276"/>
      <c r="N104" s="276"/>
      <c r="O104" s="277"/>
      <c r="Q104" s="220"/>
      <c r="R104" s="220"/>
    </row>
    <row r="105" s="411" customFormat="1" ht="11.25"/>
    <row r="106" ht="18.75">
      <c r="A106" s="279" t="s">
        <v>159</v>
      </c>
    </row>
    <row r="107" spans="1:17" ht="15.75" outlineLevel="1">
      <c r="A107" s="130"/>
      <c r="B107" s="208"/>
      <c r="C107" s="209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1"/>
      <c r="Q107" s="212" t="s">
        <v>175</v>
      </c>
    </row>
    <row r="108" spans="1:17" ht="15.75" outlineLevel="1">
      <c r="A108" s="131"/>
      <c r="B108" s="47"/>
      <c r="C108" s="213" t="s">
        <v>176</v>
      </c>
      <c r="D108" s="214"/>
      <c r="E108" s="214"/>
      <c r="F108" s="47"/>
      <c r="G108" s="215" t="s">
        <v>177</v>
      </c>
      <c r="H108" s="216"/>
      <c r="I108" s="560" t="s">
        <v>131</v>
      </c>
      <c r="J108" s="561"/>
      <c r="K108" s="561"/>
      <c r="L108" s="561"/>
      <c r="M108" s="561"/>
      <c r="N108" s="562"/>
      <c r="O108" s="217"/>
      <c r="Q108" s="212" t="s">
        <v>178</v>
      </c>
    </row>
    <row r="109" spans="1:18" ht="17.25" customHeight="1" outlineLevel="1">
      <c r="A109" s="131"/>
      <c r="B109" s="218"/>
      <c r="C109" s="219" t="s">
        <v>179</v>
      </c>
      <c r="D109" s="214"/>
      <c r="E109" s="214"/>
      <c r="F109" s="47"/>
      <c r="G109" s="215" t="s">
        <v>180</v>
      </c>
      <c r="H109" s="216"/>
      <c r="I109" s="560" t="s">
        <v>3</v>
      </c>
      <c r="J109" s="561"/>
      <c r="K109" s="561"/>
      <c r="L109" s="561"/>
      <c r="M109" s="561"/>
      <c r="N109" s="562"/>
      <c r="O109" s="217"/>
      <c r="Q109" s="220"/>
      <c r="R109" s="220"/>
    </row>
    <row r="110" spans="1:18" ht="15" outlineLevel="1">
      <c r="A110" s="131"/>
      <c r="B110" s="214"/>
      <c r="C110" s="221" t="s">
        <v>181</v>
      </c>
      <c r="D110" s="214"/>
      <c r="E110" s="214"/>
      <c r="F110" s="214"/>
      <c r="G110" s="215" t="s">
        <v>182</v>
      </c>
      <c r="H110" s="222"/>
      <c r="I110" s="563" t="s">
        <v>213</v>
      </c>
      <c r="J110" s="563"/>
      <c r="K110" s="563"/>
      <c r="L110" s="563"/>
      <c r="M110" s="563"/>
      <c r="N110" s="564"/>
      <c r="O110" s="217"/>
      <c r="Q110" s="220"/>
      <c r="R110" s="220"/>
    </row>
    <row r="111" spans="1:18" ht="15.75" outlineLevel="1">
      <c r="A111" s="131"/>
      <c r="B111" s="214"/>
      <c r="C111" s="214"/>
      <c r="D111" s="214"/>
      <c r="E111" s="214"/>
      <c r="F111" s="214"/>
      <c r="G111" s="215" t="s">
        <v>183</v>
      </c>
      <c r="H111" s="216"/>
      <c r="I111" s="565">
        <v>41342</v>
      </c>
      <c r="J111" s="566"/>
      <c r="K111" s="566"/>
      <c r="L111" s="223" t="s">
        <v>184</v>
      </c>
      <c r="M111" s="567">
        <v>0.4166666666666667</v>
      </c>
      <c r="N111" s="564"/>
      <c r="O111" s="217"/>
      <c r="Q111" s="220"/>
      <c r="R111" s="220"/>
    </row>
    <row r="112" spans="1:18" ht="15" outlineLevel="1">
      <c r="A112" s="131"/>
      <c r="B112" s="47"/>
      <c r="C112" s="224" t="s">
        <v>185</v>
      </c>
      <c r="D112" s="214"/>
      <c r="E112" s="214"/>
      <c r="F112" s="214"/>
      <c r="G112" s="224" t="s">
        <v>185</v>
      </c>
      <c r="H112" s="214"/>
      <c r="I112" s="214"/>
      <c r="J112" s="214"/>
      <c r="K112" s="214"/>
      <c r="L112" s="214"/>
      <c r="M112" s="214"/>
      <c r="N112" s="214"/>
      <c r="O112" s="225"/>
      <c r="Q112" s="220"/>
      <c r="R112" s="220"/>
    </row>
    <row r="113" spans="1:18" ht="15.75" outlineLevel="1">
      <c r="A113" s="217"/>
      <c r="B113" s="226" t="s">
        <v>186</v>
      </c>
      <c r="C113" s="568" t="s">
        <v>18</v>
      </c>
      <c r="D113" s="569"/>
      <c r="E113" s="227"/>
      <c r="F113" s="228" t="s">
        <v>187</v>
      </c>
      <c r="G113" s="568" t="s">
        <v>101</v>
      </c>
      <c r="H113" s="570"/>
      <c r="I113" s="570"/>
      <c r="J113" s="570"/>
      <c r="K113" s="570"/>
      <c r="L113" s="570"/>
      <c r="M113" s="570"/>
      <c r="N113" s="571"/>
      <c r="O113" s="217"/>
      <c r="Q113" s="220"/>
      <c r="R113" s="220"/>
    </row>
    <row r="114" spans="1:18" ht="15" outlineLevel="1">
      <c r="A114" s="217"/>
      <c r="B114" s="229" t="s">
        <v>188</v>
      </c>
      <c r="C114" s="572" t="s">
        <v>260</v>
      </c>
      <c r="D114" s="581"/>
      <c r="E114" s="230"/>
      <c r="F114" s="231" t="s">
        <v>189</v>
      </c>
      <c r="G114" s="572" t="s">
        <v>258</v>
      </c>
      <c r="H114" s="574"/>
      <c r="I114" s="574"/>
      <c r="J114" s="574"/>
      <c r="K114" s="574"/>
      <c r="L114" s="574"/>
      <c r="M114" s="574"/>
      <c r="N114" s="575"/>
      <c r="O114" s="217"/>
      <c r="Q114" s="220"/>
      <c r="R114" s="220"/>
    </row>
    <row r="115" spans="1:18" ht="15" outlineLevel="1">
      <c r="A115" s="217"/>
      <c r="B115" s="232" t="s">
        <v>190</v>
      </c>
      <c r="C115" s="572" t="s">
        <v>267</v>
      </c>
      <c r="D115" s="581"/>
      <c r="E115" s="230"/>
      <c r="F115" s="233" t="s">
        <v>191</v>
      </c>
      <c r="G115" s="572" t="s">
        <v>259</v>
      </c>
      <c r="H115" s="574"/>
      <c r="I115" s="574"/>
      <c r="J115" s="574"/>
      <c r="K115" s="574"/>
      <c r="L115" s="574"/>
      <c r="M115" s="574"/>
      <c r="N115" s="575"/>
      <c r="O115" s="217"/>
      <c r="Q115" s="220"/>
      <c r="R115" s="220"/>
    </row>
    <row r="116" spans="1:18" ht="15" outlineLevel="1">
      <c r="A116" s="131"/>
      <c r="B116" s="234" t="s">
        <v>192</v>
      </c>
      <c r="C116" s="235"/>
      <c r="D116" s="236"/>
      <c r="E116" s="237"/>
      <c r="F116" s="234" t="s">
        <v>192</v>
      </c>
      <c r="G116" s="238"/>
      <c r="H116" s="238"/>
      <c r="I116" s="238"/>
      <c r="J116" s="238"/>
      <c r="K116" s="238"/>
      <c r="L116" s="238"/>
      <c r="M116" s="238"/>
      <c r="N116" s="238"/>
      <c r="O116" s="225"/>
      <c r="Q116" s="220"/>
      <c r="R116" s="220"/>
    </row>
    <row r="117" spans="1:18" ht="15" outlineLevel="1">
      <c r="A117" s="217"/>
      <c r="B117" s="229"/>
      <c r="C117" s="572" t="s">
        <v>260</v>
      </c>
      <c r="D117" s="581"/>
      <c r="E117" s="230"/>
      <c r="F117" s="231"/>
      <c r="G117" s="572" t="s">
        <v>258</v>
      </c>
      <c r="H117" s="574"/>
      <c r="I117" s="574"/>
      <c r="J117" s="574"/>
      <c r="K117" s="574"/>
      <c r="L117" s="574"/>
      <c r="M117" s="574"/>
      <c r="N117" s="575"/>
      <c r="O117" s="217"/>
      <c r="Q117" s="220"/>
      <c r="R117" s="220"/>
    </row>
    <row r="118" spans="1:18" ht="15" outlineLevel="1">
      <c r="A118" s="217"/>
      <c r="B118" s="239"/>
      <c r="C118" s="572" t="s">
        <v>267</v>
      </c>
      <c r="D118" s="581"/>
      <c r="E118" s="230"/>
      <c r="F118" s="240"/>
      <c r="G118" s="572" t="s">
        <v>259</v>
      </c>
      <c r="H118" s="574"/>
      <c r="I118" s="574"/>
      <c r="J118" s="574"/>
      <c r="K118" s="574"/>
      <c r="L118" s="574"/>
      <c r="M118" s="574"/>
      <c r="N118" s="575"/>
      <c r="O118" s="217"/>
      <c r="Q118" s="220"/>
      <c r="R118" s="220"/>
    </row>
    <row r="119" spans="1:18" ht="15.75" outlineLevel="1">
      <c r="A119" s="131"/>
      <c r="B119" s="214"/>
      <c r="C119" s="214"/>
      <c r="D119" s="214"/>
      <c r="E119" s="214"/>
      <c r="F119" s="241" t="s">
        <v>193</v>
      </c>
      <c r="G119" s="224"/>
      <c r="H119" s="224"/>
      <c r="I119" s="224"/>
      <c r="J119" s="214"/>
      <c r="K119" s="214"/>
      <c r="L119" s="214"/>
      <c r="M119" s="242"/>
      <c r="N119" s="47"/>
      <c r="O119" s="225"/>
      <c r="Q119" s="220"/>
      <c r="R119" s="220"/>
    </row>
    <row r="120" spans="1:18" ht="15" outlineLevel="1">
      <c r="A120" s="131"/>
      <c r="B120" s="243" t="s">
        <v>194</v>
      </c>
      <c r="C120" s="214"/>
      <c r="D120" s="214"/>
      <c r="E120" s="214"/>
      <c r="F120" s="244" t="s">
        <v>195</v>
      </c>
      <c r="G120" s="244" t="s">
        <v>196</v>
      </c>
      <c r="H120" s="244" t="s">
        <v>197</v>
      </c>
      <c r="I120" s="244" t="s">
        <v>198</v>
      </c>
      <c r="J120" s="244" t="s">
        <v>199</v>
      </c>
      <c r="K120" s="576" t="s">
        <v>74</v>
      </c>
      <c r="L120" s="577"/>
      <c r="M120" s="245" t="s">
        <v>200</v>
      </c>
      <c r="N120" s="246" t="s">
        <v>13</v>
      </c>
      <c r="O120" s="217"/>
      <c r="R120" s="220"/>
    </row>
    <row r="121" spans="1:18" ht="18" customHeight="1" outlineLevel="1">
      <c r="A121" s="217"/>
      <c r="B121" s="80" t="s">
        <v>201</v>
      </c>
      <c r="C121" s="247" t="str">
        <f>IF(+C114&gt;"",C114&amp;" - "&amp;G114,"")</f>
        <v>Eriksson Sofie - Eriksson Pihla</v>
      </c>
      <c r="D121" s="248"/>
      <c r="E121" s="249"/>
      <c r="F121" s="250">
        <v>-7</v>
      </c>
      <c r="G121" s="250">
        <v>10</v>
      </c>
      <c r="H121" s="250">
        <v>-6</v>
      </c>
      <c r="I121" s="250">
        <v>-5</v>
      </c>
      <c r="J121" s="250"/>
      <c r="K121" s="251">
        <f>IF(ISBLANK(F121),"",COUNTIF(F121:J121,"&gt;=0"))</f>
        <v>1</v>
      </c>
      <c r="L121" s="252">
        <f>IF(ISBLANK(F121),"",(IF(LEFT(F121,1)="-",1,0)+IF(LEFT(G121,1)="-",1,0)+IF(LEFT(H121,1)="-",1,0)+IF(LEFT(I121,1)="-",1,0)+IF(LEFT(J121,1)="-",1,0)))</f>
        <v>3</v>
      </c>
      <c r="M121" s="253">
        <f aca="true" t="shared" si="4" ref="M121:N125">IF(K121=3,1,"")</f>
      </c>
      <c r="N121" s="254">
        <f t="shared" si="4"/>
        <v>1</v>
      </c>
      <c r="O121" s="217"/>
      <c r="Q121" s="220"/>
      <c r="R121" s="220"/>
    </row>
    <row r="122" spans="1:18" ht="18" customHeight="1" outlineLevel="1">
      <c r="A122" s="217"/>
      <c r="B122" s="80" t="s">
        <v>202</v>
      </c>
      <c r="C122" s="248" t="str">
        <f>IF(C115&gt;"",C115&amp;" - "&amp;G115,"")</f>
        <v>Englund Carina - Lundström Annika</v>
      </c>
      <c r="D122" s="247"/>
      <c r="E122" s="249"/>
      <c r="F122" s="255">
        <v>9</v>
      </c>
      <c r="G122" s="250">
        <v>-5</v>
      </c>
      <c r="H122" s="250">
        <v>-3</v>
      </c>
      <c r="I122" s="250">
        <v>-4</v>
      </c>
      <c r="J122" s="250"/>
      <c r="K122" s="251">
        <f>IF(ISBLANK(F122),"",COUNTIF(F122:J122,"&gt;=0"))</f>
        <v>1</v>
      </c>
      <c r="L122" s="252">
        <f>IF(ISBLANK(F122),"",(IF(LEFT(F122,1)="-",1,0)+IF(LEFT(G122,1)="-",1,0)+IF(LEFT(H122,1)="-",1,0)+IF(LEFT(I122,1)="-",1,0)+IF(LEFT(J122,1)="-",1,0)))</f>
        <v>3</v>
      </c>
      <c r="M122" s="253">
        <f t="shared" si="4"/>
      </c>
      <c r="N122" s="254">
        <f t="shared" si="4"/>
        <v>1</v>
      </c>
      <c r="O122" s="217"/>
      <c r="Q122" s="220"/>
      <c r="R122" s="220"/>
    </row>
    <row r="123" spans="1:18" ht="18" customHeight="1" outlineLevel="1">
      <c r="A123" s="217"/>
      <c r="B123" s="256" t="s">
        <v>203</v>
      </c>
      <c r="C123" s="257" t="str">
        <f>IF(C117&gt;"",C117&amp;" / "&amp;C118,"")</f>
        <v>Eriksson Sofie / Englund Carina</v>
      </c>
      <c r="D123" s="258" t="str">
        <f>IF(G117&gt;"",G117&amp;" / "&amp;G118,"")</f>
        <v>Eriksson Pihla / Lundström Annika</v>
      </c>
      <c r="E123" s="259"/>
      <c r="F123" s="260">
        <v>-1</v>
      </c>
      <c r="G123" s="261">
        <v>-5</v>
      </c>
      <c r="H123" s="262">
        <v>-9</v>
      </c>
      <c r="I123" s="262"/>
      <c r="J123" s="262"/>
      <c r="K123" s="251">
        <f>IF(ISBLANK(F123),"",COUNTIF(F123:J123,"&gt;=0"))</f>
        <v>0</v>
      </c>
      <c r="L123" s="252">
        <f>IF(ISBLANK(F123),"",(IF(LEFT(F123,1)="-",1,0)+IF(LEFT(G123,1)="-",1,0)+IF(LEFT(H123,1)="-",1,0)+IF(LEFT(I123,1)="-",1,0)+IF(LEFT(J123,1)="-",1,0)))</f>
        <v>3</v>
      </c>
      <c r="M123" s="253">
        <f t="shared" si="4"/>
      </c>
      <c r="N123" s="254">
        <f t="shared" si="4"/>
        <v>1</v>
      </c>
      <c r="O123" s="217"/>
      <c r="Q123" s="220"/>
      <c r="R123" s="220"/>
    </row>
    <row r="124" spans="1:18" ht="18" customHeight="1" outlineLevel="1">
      <c r="A124" s="217"/>
      <c r="B124" s="80" t="s">
        <v>204</v>
      </c>
      <c r="C124" s="248" t="str">
        <f>IF(+C114&gt;"",C114&amp;" - "&amp;G115,"")</f>
        <v>Eriksson Sofie - Lundström Annika</v>
      </c>
      <c r="D124" s="247"/>
      <c r="E124" s="249"/>
      <c r="F124" s="263"/>
      <c r="G124" s="250"/>
      <c r="H124" s="250"/>
      <c r="I124" s="250"/>
      <c r="J124" s="264"/>
      <c r="K124" s="251">
        <f>IF(ISBLANK(F124),"",COUNTIF(F124:J124,"&gt;=0"))</f>
      </c>
      <c r="L124" s="252">
        <f>IF(ISBLANK(F124),"",(IF(LEFT(F124,1)="-",1,0)+IF(LEFT(G124,1)="-",1,0)+IF(LEFT(H124,1)="-",1,0)+IF(LEFT(I124,1)="-",1,0)+IF(LEFT(J124,1)="-",1,0)))</f>
      </c>
      <c r="M124" s="253">
        <f t="shared" si="4"/>
      </c>
      <c r="N124" s="254">
        <f t="shared" si="4"/>
      </c>
      <c r="O124" s="217"/>
      <c r="Q124" s="220"/>
      <c r="R124" s="220"/>
    </row>
    <row r="125" spans="1:18" ht="18" customHeight="1" outlineLevel="1" thickBot="1">
      <c r="A125" s="217"/>
      <c r="B125" s="80" t="s">
        <v>205</v>
      </c>
      <c r="C125" s="248" t="str">
        <f>IF(+C115&gt;"",C115&amp;" - "&amp;G114,"")</f>
        <v>Englund Carina - Eriksson Pihla</v>
      </c>
      <c r="D125" s="247"/>
      <c r="E125" s="249"/>
      <c r="F125" s="264"/>
      <c r="G125" s="250"/>
      <c r="H125" s="264"/>
      <c r="I125" s="250"/>
      <c r="J125" s="250"/>
      <c r="K125" s="251">
        <f>IF(ISBLANK(F125),"",COUNTIF(F125:J125,"&gt;=0"))</f>
      </c>
      <c r="L125" s="265">
        <f>IF(ISBLANK(F125),"",(IF(LEFT(F125,1)="-",1,0)+IF(LEFT(G125,1)="-",1,0)+IF(LEFT(H125,1)="-",1,0)+IF(LEFT(I125,1)="-",1,0)+IF(LEFT(J125,1)="-",1,0)))</f>
      </c>
      <c r="M125" s="253">
        <f t="shared" si="4"/>
      </c>
      <c r="N125" s="254">
        <f t="shared" si="4"/>
      </c>
      <c r="O125" s="217"/>
      <c r="Q125" s="220"/>
      <c r="R125" s="220"/>
    </row>
    <row r="126" spans="1:18" ht="16.5" outlineLevel="1" thickBot="1">
      <c r="A126" s="131"/>
      <c r="B126" s="214"/>
      <c r="C126" s="214"/>
      <c r="D126" s="214"/>
      <c r="E126" s="214"/>
      <c r="F126" s="214"/>
      <c r="G126" s="214"/>
      <c r="H126" s="214"/>
      <c r="I126" s="266" t="s">
        <v>206</v>
      </c>
      <c r="J126" s="267"/>
      <c r="K126" s="268">
        <f>IF(ISBLANK(D121),"",SUM(K121:K125))</f>
      </c>
      <c r="L126" s="269">
        <f>IF(ISBLANK(E121),"",SUM(L121:L125))</f>
      </c>
      <c r="M126" s="270">
        <f>IF(ISBLANK(F121),"",SUM(M121:M125))</f>
        <v>0</v>
      </c>
      <c r="N126" s="271">
        <f>IF(ISBLANK(F121),"",SUM(N121:N125))</f>
        <v>3</v>
      </c>
      <c r="O126" s="217"/>
      <c r="Q126" s="220"/>
      <c r="R126" s="220"/>
    </row>
    <row r="127" spans="1:18" ht="15" outlineLevel="1">
      <c r="A127" s="131"/>
      <c r="B127" s="213" t="s">
        <v>207</v>
      </c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25"/>
      <c r="Q127" s="220"/>
      <c r="R127" s="220"/>
    </row>
    <row r="128" spans="1:18" ht="15" outlineLevel="1">
      <c r="A128" s="131"/>
      <c r="B128" s="272" t="s">
        <v>208</v>
      </c>
      <c r="C128" s="272"/>
      <c r="D128" s="272" t="s">
        <v>209</v>
      </c>
      <c r="E128" s="273"/>
      <c r="F128" s="272"/>
      <c r="G128" s="272" t="s">
        <v>210</v>
      </c>
      <c r="H128" s="273"/>
      <c r="I128" s="272"/>
      <c r="J128" s="274" t="s">
        <v>211</v>
      </c>
      <c r="K128" s="47"/>
      <c r="L128" s="214"/>
      <c r="M128" s="214"/>
      <c r="N128" s="214"/>
      <c r="O128" s="225"/>
      <c r="Q128" s="220"/>
      <c r="R128" s="220"/>
    </row>
    <row r="129" spans="1:18" ht="18.75" outlineLevel="1" thickBot="1">
      <c r="A129" s="131"/>
      <c r="B129" s="214"/>
      <c r="C129" s="214"/>
      <c r="D129" s="214"/>
      <c r="E129" s="214"/>
      <c r="F129" s="214"/>
      <c r="G129" s="214"/>
      <c r="H129" s="214"/>
      <c r="I129" s="214"/>
      <c r="J129" s="578" t="str">
        <f>IF(M126=3,C113,IF(N126=3,G113,""))</f>
        <v>MBF 1</v>
      </c>
      <c r="K129" s="579"/>
      <c r="L129" s="579"/>
      <c r="M129" s="579"/>
      <c r="N129" s="580"/>
      <c r="O129" s="217"/>
      <c r="Q129" s="220"/>
      <c r="R129" s="220"/>
    </row>
    <row r="130" spans="1:18" ht="18" outlineLevel="1">
      <c r="A130" s="129"/>
      <c r="B130" s="275"/>
      <c r="C130" s="275"/>
      <c r="D130" s="275"/>
      <c r="E130" s="275"/>
      <c r="F130" s="275"/>
      <c r="G130" s="275"/>
      <c r="H130" s="275"/>
      <c r="I130" s="275"/>
      <c r="J130" s="276"/>
      <c r="K130" s="276"/>
      <c r="L130" s="276"/>
      <c r="M130" s="276"/>
      <c r="N130" s="276"/>
      <c r="O130" s="277"/>
      <c r="Q130" s="220"/>
      <c r="R130" s="220"/>
    </row>
    <row r="131" s="411" customFormat="1" ht="11.25"/>
    <row r="132" ht="18.75">
      <c r="A132" s="279" t="s">
        <v>163</v>
      </c>
    </row>
    <row r="133" spans="1:17" ht="15.75" outlineLevel="1">
      <c r="A133" s="130"/>
      <c r="B133" s="208"/>
      <c r="C133" s="209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1"/>
      <c r="Q133" s="212" t="s">
        <v>175</v>
      </c>
    </row>
    <row r="134" spans="1:17" ht="15.75" outlineLevel="1">
      <c r="A134" s="131"/>
      <c r="B134" s="47"/>
      <c r="C134" s="213" t="s">
        <v>176</v>
      </c>
      <c r="D134" s="214"/>
      <c r="E134" s="214"/>
      <c r="F134" s="47"/>
      <c r="G134" s="215" t="s">
        <v>177</v>
      </c>
      <c r="H134" s="216"/>
      <c r="I134" s="560" t="s">
        <v>131</v>
      </c>
      <c r="J134" s="561"/>
      <c r="K134" s="561"/>
      <c r="L134" s="561"/>
      <c r="M134" s="561"/>
      <c r="N134" s="562"/>
      <c r="O134" s="217"/>
      <c r="Q134" s="212" t="s">
        <v>178</v>
      </c>
    </row>
    <row r="135" spans="1:18" ht="17.25" customHeight="1" outlineLevel="1">
      <c r="A135" s="131"/>
      <c r="B135" s="218"/>
      <c r="C135" s="219" t="s">
        <v>179</v>
      </c>
      <c r="D135" s="214"/>
      <c r="E135" s="214"/>
      <c r="F135" s="47"/>
      <c r="G135" s="215" t="s">
        <v>180</v>
      </c>
      <c r="H135" s="216"/>
      <c r="I135" s="560" t="s">
        <v>3</v>
      </c>
      <c r="J135" s="561"/>
      <c r="K135" s="561"/>
      <c r="L135" s="561"/>
      <c r="M135" s="561"/>
      <c r="N135" s="562"/>
      <c r="O135" s="217"/>
      <c r="Q135" s="220"/>
      <c r="R135" s="220"/>
    </row>
    <row r="136" spans="1:18" ht="15" outlineLevel="1">
      <c r="A136" s="131"/>
      <c r="B136" s="214"/>
      <c r="C136" s="221" t="s">
        <v>181</v>
      </c>
      <c r="D136" s="214"/>
      <c r="E136" s="214"/>
      <c r="F136" s="214"/>
      <c r="G136" s="215" t="s">
        <v>182</v>
      </c>
      <c r="H136" s="222"/>
      <c r="I136" s="563" t="s">
        <v>213</v>
      </c>
      <c r="J136" s="563"/>
      <c r="K136" s="563"/>
      <c r="L136" s="563"/>
      <c r="M136" s="563"/>
      <c r="N136" s="564"/>
      <c r="O136" s="217"/>
      <c r="Q136" s="220"/>
      <c r="R136" s="220"/>
    </row>
    <row r="137" spans="1:18" ht="15.75" outlineLevel="1">
      <c r="A137" s="131"/>
      <c r="B137" s="214"/>
      <c r="C137" s="214"/>
      <c r="D137" s="214"/>
      <c r="E137" s="214"/>
      <c r="F137" s="214"/>
      <c r="G137" s="215" t="s">
        <v>183</v>
      </c>
      <c r="H137" s="216"/>
      <c r="I137" s="565">
        <v>41342</v>
      </c>
      <c r="J137" s="566"/>
      <c r="K137" s="566"/>
      <c r="L137" s="223" t="s">
        <v>184</v>
      </c>
      <c r="M137" s="567">
        <v>0.4166666666666667</v>
      </c>
      <c r="N137" s="564"/>
      <c r="O137" s="217"/>
      <c r="Q137" s="220"/>
      <c r="R137" s="220"/>
    </row>
    <row r="138" spans="1:18" ht="15" outlineLevel="1">
      <c r="A138" s="131"/>
      <c r="B138" s="47"/>
      <c r="C138" s="224" t="s">
        <v>185</v>
      </c>
      <c r="D138" s="214"/>
      <c r="E138" s="214"/>
      <c r="F138" s="214"/>
      <c r="G138" s="224" t="s">
        <v>185</v>
      </c>
      <c r="H138" s="214"/>
      <c r="I138" s="214"/>
      <c r="J138" s="214"/>
      <c r="K138" s="214"/>
      <c r="L138" s="214"/>
      <c r="M138" s="214"/>
      <c r="N138" s="214"/>
      <c r="O138" s="225"/>
      <c r="Q138" s="220"/>
      <c r="R138" s="220"/>
    </row>
    <row r="139" spans="1:18" ht="15.75" outlineLevel="1">
      <c r="A139" s="217"/>
      <c r="B139" s="226" t="s">
        <v>186</v>
      </c>
      <c r="C139" s="568" t="s">
        <v>102</v>
      </c>
      <c r="D139" s="569"/>
      <c r="E139" s="227"/>
      <c r="F139" s="228" t="s">
        <v>187</v>
      </c>
      <c r="G139" s="568" t="s">
        <v>105</v>
      </c>
      <c r="H139" s="570"/>
      <c r="I139" s="570"/>
      <c r="J139" s="570"/>
      <c r="K139" s="570"/>
      <c r="L139" s="570"/>
      <c r="M139" s="570"/>
      <c r="N139" s="571"/>
      <c r="O139" s="217"/>
      <c r="Q139" s="220"/>
      <c r="R139" s="220"/>
    </row>
    <row r="140" spans="1:18" ht="15" outlineLevel="1">
      <c r="A140" s="217"/>
      <c r="B140" s="229" t="s">
        <v>188</v>
      </c>
      <c r="C140" s="572" t="s">
        <v>261</v>
      </c>
      <c r="D140" s="581"/>
      <c r="E140" s="230"/>
      <c r="F140" s="231" t="s">
        <v>189</v>
      </c>
      <c r="G140" s="572" t="s">
        <v>266</v>
      </c>
      <c r="H140" s="574"/>
      <c r="I140" s="574"/>
      <c r="J140" s="574"/>
      <c r="K140" s="574"/>
      <c r="L140" s="574"/>
      <c r="M140" s="574"/>
      <c r="N140" s="575"/>
      <c r="O140" s="217"/>
      <c r="Q140" s="220"/>
      <c r="R140" s="220"/>
    </row>
    <row r="141" spans="1:18" ht="15" outlineLevel="1">
      <c r="A141" s="217"/>
      <c r="B141" s="232" t="s">
        <v>190</v>
      </c>
      <c r="C141" s="572" t="s">
        <v>531</v>
      </c>
      <c r="D141" s="581"/>
      <c r="E141" s="230"/>
      <c r="F141" s="233" t="s">
        <v>191</v>
      </c>
      <c r="G141" s="572" t="s">
        <v>268</v>
      </c>
      <c r="H141" s="574"/>
      <c r="I141" s="574"/>
      <c r="J141" s="574"/>
      <c r="K141" s="574"/>
      <c r="L141" s="574"/>
      <c r="M141" s="574"/>
      <c r="N141" s="575"/>
      <c r="O141" s="217"/>
      <c r="Q141" s="220"/>
      <c r="R141" s="220"/>
    </row>
    <row r="142" spans="1:18" ht="15" outlineLevel="1">
      <c r="A142" s="131"/>
      <c r="B142" s="234" t="s">
        <v>192</v>
      </c>
      <c r="C142" s="235"/>
      <c r="D142" s="236"/>
      <c r="E142" s="237"/>
      <c r="F142" s="234" t="s">
        <v>192</v>
      </c>
      <c r="G142" s="238"/>
      <c r="H142" s="238"/>
      <c r="I142" s="238"/>
      <c r="J142" s="238"/>
      <c r="K142" s="238"/>
      <c r="L142" s="238"/>
      <c r="M142" s="238"/>
      <c r="N142" s="238"/>
      <c r="O142" s="225"/>
      <c r="Q142" s="220"/>
      <c r="R142" s="220"/>
    </row>
    <row r="143" spans="1:18" ht="15" outlineLevel="1">
      <c r="A143" s="217"/>
      <c r="B143" s="229"/>
      <c r="C143" s="572" t="s">
        <v>261</v>
      </c>
      <c r="D143" s="581"/>
      <c r="E143" s="230"/>
      <c r="F143" s="231"/>
      <c r="G143" s="572" t="s">
        <v>266</v>
      </c>
      <c r="H143" s="574"/>
      <c r="I143" s="574"/>
      <c r="J143" s="574"/>
      <c r="K143" s="574"/>
      <c r="L143" s="574"/>
      <c r="M143" s="574"/>
      <c r="N143" s="575"/>
      <c r="O143" s="217"/>
      <c r="Q143" s="220"/>
      <c r="R143" s="220"/>
    </row>
    <row r="144" spans="1:18" ht="15" outlineLevel="1">
      <c r="A144" s="217"/>
      <c r="B144" s="239"/>
      <c r="C144" s="572" t="s">
        <v>531</v>
      </c>
      <c r="D144" s="581"/>
      <c r="E144" s="230"/>
      <c r="F144" s="240"/>
      <c r="G144" s="572" t="s">
        <v>268</v>
      </c>
      <c r="H144" s="574"/>
      <c r="I144" s="574"/>
      <c r="J144" s="574"/>
      <c r="K144" s="574"/>
      <c r="L144" s="574"/>
      <c r="M144" s="574"/>
      <c r="N144" s="575"/>
      <c r="O144" s="217"/>
      <c r="Q144" s="220"/>
      <c r="R144" s="220"/>
    </row>
    <row r="145" spans="1:18" ht="15.75" outlineLevel="1">
      <c r="A145" s="131"/>
      <c r="B145" s="214"/>
      <c r="C145" s="214"/>
      <c r="D145" s="214"/>
      <c r="E145" s="214"/>
      <c r="F145" s="241" t="s">
        <v>193</v>
      </c>
      <c r="G145" s="224"/>
      <c r="H145" s="224"/>
      <c r="I145" s="224"/>
      <c r="J145" s="214"/>
      <c r="K145" s="214"/>
      <c r="L145" s="214"/>
      <c r="M145" s="242"/>
      <c r="N145" s="47"/>
      <c r="O145" s="225"/>
      <c r="Q145" s="220"/>
      <c r="R145" s="220"/>
    </row>
    <row r="146" spans="1:18" ht="15" outlineLevel="1">
      <c r="A146" s="131"/>
      <c r="B146" s="243" t="s">
        <v>194</v>
      </c>
      <c r="C146" s="214"/>
      <c r="D146" s="214"/>
      <c r="E146" s="214"/>
      <c r="F146" s="244" t="s">
        <v>195</v>
      </c>
      <c r="G146" s="244" t="s">
        <v>196</v>
      </c>
      <c r="H146" s="244" t="s">
        <v>197</v>
      </c>
      <c r="I146" s="244" t="s">
        <v>198</v>
      </c>
      <c r="J146" s="244" t="s">
        <v>199</v>
      </c>
      <c r="K146" s="576" t="s">
        <v>74</v>
      </c>
      <c r="L146" s="577"/>
      <c r="M146" s="245" t="s">
        <v>200</v>
      </c>
      <c r="N146" s="246" t="s">
        <v>13</v>
      </c>
      <c r="O146" s="217"/>
      <c r="R146" s="220"/>
    </row>
    <row r="147" spans="1:18" ht="18" customHeight="1" outlineLevel="1">
      <c r="A147" s="217"/>
      <c r="B147" s="80" t="s">
        <v>201</v>
      </c>
      <c r="C147" s="247" t="str">
        <f>IF(+C140&gt;"",C140&amp;" - "&amp;G140,"")</f>
        <v>Eriksson Paju - Saarialho Marianna</v>
      </c>
      <c r="D147" s="248"/>
      <c r="E147" s="249"/>
      <c r="F147" s="250">
        <v>4</v>
      </c>
      <c r="G147" s="250">
        <v>3</v>
      </c>
      <c r="H147" s="250">
        <v>6</v>
      </c>
      <c r="I147" s="250"/>
      <c r="J147" s="250"/>
      <c r="K147" s="251">
        <f>IF(ISBLANK(F147),"",COUNTIF(F147:J147,"&gt;=0"))</f>
        <v>3</v>
      </c>
      <c r="L147" s="252">
        <f>IF(ISBLANK(F147),"",(IF(LEFT(F147,1)="-",1,0)+IF(LEFT(G147,1)="-",1,0)+IF(LEFT(H147,1)="-",1,0)+IF(LEFT(I147,1)="-",1,0)+IF(LEFT(J147,1)="-",1,0)))</f>
        <v>0</v>
      </c>
      <c r="M147" s="253">
        <f aca="true" t="shared" si="5" ref="M147:N151">IF(K147=3,1,"")</f>
        <v>1</v>
      </c>
      <c r="N147" s="254">
        <f t="shared" si="5"/>
      </c>
      <c r="O147" s="217"/>
      <c r="Q147" s="220"/>
      <c r="R147" s="220"/>
    </row>
    <row r="148" spans="1:18" ht="18" customHeight="1" outlineLevel="1">
      <c r="A148" s="217"/>
      <c r="B148" s="80" t="s">
        <v>202</v>
      </c>
      <c r="C148" s="248" t="str">
        <f>IF(C141&gt;"",C141&amp;" - "&amp;G141,"")</f>
        <v>Käppi Erika - Saarialho Kaarina</v>
      </c>
      <c r="D148" s="247"/>
      <c r="E148" s="249"/>
      <c r="F148" s="255">
        <v>8</v>
      </c>
      <c r="G148" s="250">
        <v>-6</v>
      </c>
      <c r="H148" s="250">
        <v>9</v>
      </c>
      <c r="I148" s="250">
        <v>9</v>
      </c>
      <c r="J148" s="250"/>
      <c r="K148" s="251">
        <f>IF(ISBLANK(F148),"",COUNTIF(F148:J148,"&gt;=0"))</f>
        <v>3</v>
      </c>
      <c r="L148" s="252">
        <f>IF(ISBLANK(F148),"",(IF(LEFT(F148,1)="-",1,0)+IF(LEFT(G148,1)="-",1,0)+IF(LEFT(H148,1)="-",1,0)+IF(LEFT(I148,1)="-",1,0)+IF(LEFT(J148,1)="-",1,0)))</f>
        <v>1</v>
      </c>
      <c r="M148" s="253">
        <f t="shared" si="5"/>
        <v>1</v>
      </c>
      <c r="N148" s="254">
        <f t="shared" si="5"/>
      </c>
      <c r="O148" s="217"/>
      <c r="Q148" s="220"/>
      <c r="R148" s="220"/>
    </row>
    <row r="149" spans="1:18" ht="18" customHeight="1" outlineLevel="1">
      <c r="A149" s="217"/>
      <c r="B149" s="256" t="s">
        <v>203</v>
      </c>
      <c r="C149" s="257" t="str">
        <f>IF(C143&gt;"",C143&amp;" / "&amp;C144,"")</f>
        <v>Eriksson Paju / Käppi Erika</v>
      </c>
      <c r="D149" s="258" t="str">
        <f>IF(G143&gt;"",G143&amp;" / "&amp;G144,"")</f>
        <v>Saarialho Marianna / Saarialho Kaarina</v>
      </c>
      <c r="E149" s="259"/>
      <c r="F149" s="260">
        <v>-7</v>
      </c>
      <c r="G149" s="261">
        <v>5</v>
      </c>
      <c r="H149" s="262">
        <v>7</v>
      </c>
      <c r="I149" s="262">
        <v>8</v>
      </c>
      <c r="J149" s="262"/>
      <c r="K149" s="251">
        <f>IF(ISBLANK(F149),"",COUNTIF(F149:J149,"&gt;=0"))</f>
        <v>3</v>
      </c>
      <c r="L149" s="252">
        <f>IF(ISBLANK(F149),"",(IF(LEFT(F149,1)="-",1,0)+IF(LEFT(G149,1)="-",1,0)+IF(LEFT(H149,1)="-",1,0)+IF(LEFT(I149,1)="-",1,0)+IF(LEFT(J149,1)="-",1,0)))</f>
        <v>1</v>
      </c>
      <c r="M149" s="253">
        <f t="shared" si="5"/>
        <v>1</v>
      </c>
      <c r="N149" s="254">
        <f t="shared" si="5"/>
      </c>
      <c r="O149" s="217"/>
      <c r="Q149" s="220"/>
      <c r="R149" s="220"/>
    </row>
    <row r="150" spans="1:18" ht="18" customHeight="1" outlineLevel="1">
      <c r="A150" s="217"/>
      <c r="B150" s="80" t="s">
        <v>204</v>
      </c>
      <c r="C150" s="248" t="str">
        <f>IF(+C140&gt;"",C140&amp;" - "&amp;G141,"")</f>
        <v>Eriksson Paju - Saarialho Kaarina</v>
      </c>
      <c r="D150" s="247"/>
      <c r="E150" s="249"/>
      <c r="F150" s="263"/>
      <c r="G150" s="250"/>
      <c r="H150" s="250"/>
      <c r="I150" s="250"/>
      <c r="J150" s="264"/>
      <c r="K150" s="251">
        <f>IF(ISBLANK(F150),"",COUNTIF(F150:J150,"&gt;=0"))</f>
      </c>
      <c r="L150" s="252">
        <f>IF(ISBLANK(F150),"",(IF(LEFT(F150,1)="-",1,0)+IF(LEFT(G150,1)="-",1,0)+IF(LEFT(H150,1)="-",1,0)+IF(LEFT(I150,1)="-",1,0)+IF(LEFT(J150,1)="-",1,0)))</f>
      </c>
      <c r="M150" s="253">
        <f t="shared" si="5"/>
      </c>
      <c r="N150" s="254">
        <f t="shared" si="5"/>
      </c>
      <c r="O150" s="217"/>
      <c r="Q150" s="220"/>
      <c r="R150" s="220"/>
    </row>
    <row r="151" spans="1:18" ht="18" customHeight="1" outlineLevel="1" thickBot="1">
      <c r="A151" s="217"/>
      <c r="B151" s="80" t="s">
        <v>205</v>
      </c>
      <c r="C151" s="248" t="str">
        <f>IF(+C141&gt;"",C141&amp;" - "&amp;G140,"")</f>
        <v>Käppi Erika - Saarialho Marianna</v>
      </c>
      <c r="D151" s="247"/>
      <c r="E151" s="249"/>
      <c r="F151" s="264"/>
      <c r="G151" s="250"/>
      <c r="H151" s="264"/>
      <c r="I151" s="250"/>
      <c r="J151" s="250"/>
      <c r="K151" s="251">
        <f>IF(ISBLANK(F151),"",COUNTIF(F151:J151,"&gt;=0"))</f>
      </c>
      <c r="L151" s="265">
        <f>IF(ISBLANK(F151),"",(IF(LEFT(F151,1)="-",1,0)+IF(LEFT(G151,1)="-",1,0)+IF(LEFT(H151,1)="-",1,0)+IF(LEFT(I151,1)="-",1,0)+IF(LEFT(J151,1)="-",1,0)))</f>
      </c>
      <c r="M151" s="253">
        <f t="shared" si="5"/>
      </c>
      <c r="N151" s="254">
        <f t="shared" si="5"/>
      </c>
      <c r="O151" s="217"/>
      <c r="Q151" s="220"/>
      <c r="R151" s="220"/>
    </row>
    <row r="152" spans="1:18" ht="16.5" outlineLevel="1" thickBot="1">
      <c r="A152" s="131"/>
      <c r="B152" s="214"/>
      <c r="C152" s="214"/>
      <c r="D152" s="214"/>
      <c r="E152" s="214"/>
      <c r="F152" s="214"/>
      <c r="G152" s="214"/>
      <c r="H152" s="214"/>
      <c r="I152" s="266" t="s">
        <v>206</v>
      </c>
      <c r="J152" s="267"/>
      <c r="K152" s="268">
        <f>IF(ISBLANK(D147),"",SUM(K147:K151))</f>
      </c>
      <c r="L152" s="269">
        <f>IF(ISBLANK(E147),"",SUM(L147:L151))</f>
      </c>
      <c r="M152" s="270">
        <f>IF(ISBLANK(F147),"",SUM(M147:M151))</f>
        <v>3</v>
      </c>
      <c r="N152" s="271">
        <f>IF(ISBLANK(F147),"",SUM(N147:N151))</f>
        <v>0</v>
      </c>
      <c r="O152" s="217"/>
      <c r="Q152" s="220"/>
      <c r="R152" s="220"/>
    </row>
    <row r="153" spans="1:18" ht="15" outlineLevel="1">
      <c r="A153" s="131"/>
      <c r="B153" s="213" t="s">
        <v>207</v>
      </c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25"/>
      <c r="Q153" s="220"/>
      <c r="R153" s="220"/>
    </row>
    <row r="154" spans="1:18" ht="15" outlineLevel="1">
      <c r="A154" s="131"/>
      <c r="B154" s="272" t="s">
        <v>208</v>
      </c>
      <c r="C154" s="272"/>
      <c r="D154" s="272" t="s">
        <v>209</v>
      </c>
      <c r="E154" s="273"/>
      <c r="F154" s="272"/>
      <c r="G154" s="272" t="s">
        <v>210</v>
      </c>
      <c r="H154" s="273"/>
      <c r="I154" s="272"/>
      <c r="J154" s="274" t="s">
        <v>211</v>
      </c>
      <c r="K154" s="47"/>
      <c r="L154" s="214"/>
      <c r="M154" s="214"/>
      <c r="N154" s="214"/>
      <c r="O154" s="225"/>
      <c r="Q154" s="220"/>
      <c r="R154" s="220"/>
    </row>
    <row r="155" spans="1:18" ht="18.75" outlineLevel="1" thickBot="1">
      <c r="A155" s="131"/>
      <c r="B155" s="214"/>
      <c r="C155" s="214"/>
      <c r="D155" s="214"/>
      <c r="E155" s="214"/>
      <c r="F155" s="214"/>
      <c r="G155" s="214"/>
      <c r="H155" s="214"/>
      <c r="I155" s="214"/>
      <c r="J155" s="578" t="str">
        <f>IF(M152=3,C139,IF(N152=3,G139,""))</f>
        <v>MBF 2</v>
      </c>
      <c r="K155" s="579"/>
      <c r="L155" s="579"/>
      <c r="M155" s="579"/>
      <c r="N155" s="580"/>
      <c r="O155" s="217"/>
      <c r="Q155" s="220"/>
      <c r="R155" s="220"/>
    </row>
    <row r="156" spans="1:18" ht="18" outlineLevel="1">
      <c r="A156" s="129"/>
      <c r="B156" s="275"/>
      <c r="C156" s="275"/>
      <c r="D156" s="275"/>
      <c r="E156" s="275"/>
      <c r="F156" s="275"/>
      <c r="G156" s="275"/>
      <c r="H156" s="275"/>
      <c r="I156" s="275"/>
      <c r="J156" s="276"/>
      <c r="K156" s="276"/>
      <c r="L156" s="276"/>
      <c r="M156" s="276"/>
      <c r="N156" s="276"/>
      <c r="O156" s="277"/>
      <c r="Q156" s="220"/>
      <c r="R156" s="220"/>
    </row>
    <row r="157" spans="19:22" ht="15">
      <c r="S157" s="411"/>
      <c r="T157" s="411"/>
      <c r="U157" s="411"/>
      <c r="V157" s="411"/>
    </row>
  </sheetData>
  <sheetProtection/>
  <mergeCells count="102">
    <mergeCell ref="C143:D143"/>
    <mergeCell ref="G143:N143"/>
    <mergeCell ref="C144:D144"/>
    <mergeCell ref="G144:N144"/>
    <mergeCell ref="K146:L146"/>
    <mergeCell ref="J155:N155"/>
    <mergeCell ref="C139:D139"/>
    <mergeCell ref="G139:N139"/>
    <mergeCell ref="C140:D140"/>
    <mergeCell ref="G140:N140"/>
    <mergeCell ref="C141:D141"/>
    <mergeCell ref="G141:N141"/>
    <mergeCell ref="K120:L120"/>
    <mergeCell ref="J129:N129"/>
    <mergeCell ref="I134:N134"/>
    <mergeCell ref="I135:N135"/>
    <mergeCell ref="I136:N136"/>
    <mergeCell ref="I137:K137"/>
    <mergeCell ref="M137:N137"/>
    <mergeCell ref="C115:D115"/>
    <mergeCell ref="G115:N115"/>
    <mergeCell ref="C117:D117"/>
    <mergeCell ref="G117:N117"/>
    <mergeCell ref="C118:D118"/>
    <mergeCell ref="G118:N118"/>
    <mergeCell ref="I110:N110"/>
    <mergeCell ref="I111:K111"/>
    <mergeCell ref="M111:N111"/>
    <mergeCell ref="C113:D113"/>
    <mergeCell ref="G113:N113"/>
    <mergeCell ref="C114:D114"/>
    <mergeCell ref="G114:N114"/>
    <mergeCell ref="C92:D92"/>
    <mergeCell ref="G92:N92"/>
    <mergeCell ref="K94:L94"/>
    <mergeCell ref="J103:N103"/>
    <mergeCell ref="I108:N108"/>
    <mergeCell ref="I109:N109"/>
    <mergeCell ref="C88:D88"/>
    <mergeCell ref="G88:N88"/>
    <mergeCell ref="C89:D89"/>
    <mergeCell ref="G89:N89"/>
    <mergeCell ref="C91:D91"/>
    <mergeCell ref="G91:N91"/>
    <mergeCell ref="I82:N82"/>
    <mergeCell ref="I83:N83"/>
    <mergeCell ref="I84:N84"/>
    <mergeCell ref="I85:K85"/>
    <mergeCell ref="M85:N85"/>
    <mergeCell ref="C87:D87"/>
    <mergeCell ref="G87:N87"/>
    <mergeCell ref="C65:D65"/>
    <mergeCell ref="G65:N65"/>
    <mergeCell ref="C66:D66"/>
    <mergeCell ref="G66:N66"/>
    <mergeCell ref="K68:L68"/>
    <mergeCell ref="J77:N77"/>
    <mergeCell ref="C61:D61"/>
    <mergeCell ref="G61:N61"/>
    <mergeCell ref="C62:D62"/>
    <mergeCell ref="G62:N62"/>
    <mergeCell ref="C63:D63"/>
    <mergeCell ref="G63:N63"/>
    <mergeCell ref="K42:L42"/>
    <mergeCell ref="J51:N51"/>
    <mergeCell ref="I56:N56"/>
    <mergeCell ref="I57:N57"/>
    <mergeCell ref="I58:N58"/>
    <mergeCell ref="I59:K59"/>
    <mergeCell ref="M59:N59"/>
    <mergeCell ref="C37:D37"/>
    <mergeCell ref="G37:N37"/>
    <mergeCell ref="C39:D39"/>
    <mergeCell ref="G39:N39"/>
    <mergeCell ref="C40:D40"/>
    <mergeCell ref="G40:N40"/>
    <mergeCell ref="I32:N32"/>
    <mergeCell ref="I33:K33"/>
    <mergeCell ref="M33:N33"/>
    <mergeCell ref="C35:D35"/>
    <mergeCell ref="G35:N35"/>
    <mergeCell ref="C36:D36"/>
    <mergeCell ref="G36:N36"/>
    <mergeCell ref="C14:D14"/>
    <mergeCell ref="G14:N14"/>
    <mergeCell ref="K16:L16"/>
    <mergeCell ref="J25:N25"/>
    <mergeCell ref="I30:N30"/>
    <mergeCell ref="I31:N31"/>
    <mergeCell ref="C10:D10"/>
    <mergeCell ref="G10:N10"/>
    <mergeCell ref="C11:D11"/>
    <mergeCell ref="G11:N11"/>
    <mergeCell ref="C13:D13"/>
    <mergeCell ref="G13:N13"/>
    <mergeCell ref="I4:N4"/>
    <mergeCell ref="I5:N5"/>
    <mergeCell ref="I6:N6"/>
    <mergeCell ref="I7:K7"/>
    <mergeCell ref="M7:N7"/>
    <mergeCell ref="C9:D9"/>
    <mergeCell ref="G9:N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28.8515625" style="0" bestFit="1" customWidth="1"/>
    <col min="4" max="4" width="14.8515625" style="0" bestFit="1" customWidth="1"/>
    <col min="5" max="9" width="18.7109375" style="0" customWidth="1"/>
  </cols>
  <sheetData>
    <row r="1" ht="15.75" thickBot="1">
      <c r="B1" s="396" t="s">
        <v>388</v>
      </c>
    </row>
    <row r="2" spans="7:8" ht="15">
      <c r="G2" s="175" t="s">
        <v>128</v>
      </c>
      <c r="H2" s="201" t="s">
        <v>131</v>
      </c>
    </row>
    <row r="3" spans="7:8" ht="15">
      <c r="G3" s="176" t="s">
        <v>129</v>
      </c>
      <c r="H3" s="202" t="s">
        <v>143</v>
      </c>
    </row>
    <row r="4" spans="1:8" ht="15.75" thickBot="1">
      <c r="A4" s="372"/>
      <c r="B4" s="373" t="s">
        <v>242</v>
      </c>
      <c r="C4" s="373" t="s">
        <v>243</v>
      </c>
      <c r="D4" s="374" t="s">
        <v>244</v>
      </c>
      <c r="G4" s="177" t="s">
        <v>130</v>
      </c>
      <c r="H4" s="203" t="s">
        <v>167</v>
      </c>
    </row>
    <row r="5" spans="1:5" ht="15">
      <c r="A5" s="375" t="s">
        <v>9</v>
      </c>
      <c r="B5" s="382">
        <v>5367</v>
      </c>
      <c r="C5" s="382" t="s">
        <v>28</v>
      </c>
      <c r="D5" s="383" t="s">
        <v>28</v>
      </c>
      <c r="E5" s="199" t="s">
        <v>28</v>
      </c>
    </row>
    <row r="6" spans="1:6" ht="15">
      <c r="A6" s="375" t="s">
        <v>10</v>
      </c>
      <c r="B6" s="371"/>
      <c r="C6" s="371"/>
      <c r="D6" s="376"/>
      <c r="E6" s="387"/>
      <c r="F6" s="199" t="s">
        <v>28</v>
      </c>
    </row>
    <row r="7" spans="1:7" ht="15">
      <c r="A7" s="377" t="s">
        <v>11</v>
      </c>
      <c r="B7" s="370"/>
      <c r="C7" s="370"/>
      <c r="D7" s="378"/>
      <c r="E7" s="199" t="s">
        <v>26</v>
      </c>
      <c r="F7" s="395" t="s">
        <v>415</v>
      </c>
      <c r="G7" s="131"/>
    </row>
    <row r="8" spans="1:7" ht="15">
      <c r="A8" s="377" t="s">
        <v>12</v>
      </c>
      <c r="B8" s="370">
        <v>3922</v>
      </c>
      <c r="C8" s="370" t="s">
        <v>26</v>
      </c>
      <c r="D8" s="378" t="s">
        <v>26</v>
      </c>
      <c r="E8" s="387"/>
      <c r="G8" s="199" t="s">
        <v>28</v>
      </c>
    </row>
    <row r="9" spans="1:8" ht="15">
      <c r="A9" s="375" t="s">
        <v>19</v>
      </c>
      <c r="B9" s="371">
        <v>3232</v>
      </c>
      <c r="C9" s="371" t="s">
        <v>17</v>
      </c>
      <c r="D9" s="376" t="s">
        <v>17</v>
      </c>
      <c r="E9" s="199" t="s">
        <v>17</v>
      </c>
      <c r="G9" s="395" t="s">
        <v>425</v>
      </c>
      <c r="H9" s="131"/>
    </row>
    <row r="10" spans="1:8" ht="15">
      <c r="A10" s="375" t="s">
        <v>239</v>
      </c>
      <c r="B10" s="371">
        <v>2846</v>
      </c>
      <c r="C10" s="371" t="s">
        <v>108</v>
      </c>
      <c r="D10" s="376" t="s">
        <v>25</v>
      </c>
      <c r="E10" s="387" t="s">
        <v>414</v>
      </c>
      <c r="F10" s="199" t="s">
        <v>24</v>
      </c>
      <c r="G10" s="131"/>
      <c r="H10" s="131"/>
    </row>
    <row r="11" spans="1:8" ht="15">
      <c r="A11" s="377" t="s">
        <v>240</v>
      </c>
      <c r="B11" s="370"/>
      <c r="C11" s="370"/>
      <c r="D11" s="378"/>
      <c r="E11" s="199" t="s">
        <v>24</v>
      </c>
      <c r="F11" s="387" t="s">
        <v>414</v>
      </c>
      <c r="H11" s="131"/>
    </row>
    <row r="12" spans="1:8" ht="15">
      <c r="A12" s="379" t="s">
        <v>241</v>
      </c>
      <c r="B12" s="389">
        <v>4449</v>
      </c>
      <c r="C12" s="389" t="s">
        <v>24</v>
      </c>
      <c r="D12" s="390" t="s">
        <v>24</v>
      </c>
      <c r="E12" s="387"/>
      <c r="H12" s="394" t="s">
        <v>28</v>
      </c>
    </row>
    <row r="13" spans="1:8" ht="15">
      <c r="A13" s="178"/>
      <c r="B13" s="47"/>
      <c r="C13" s="47"/>
      <c r="D13" s="47"/>
      <c r="F13" s="77"/>
      <c r="G13" s="77"/>
      <c r="H13" s="395" t="s">
        <v>415</v>
      </c>
    </row>
    <row r="14" spans="1:8" ht="15">
      <c r="A14" s="375" t="s">
        <v>250</v>
      </c>
      <c r="B14" s="382">
        <v>4073</v>
      </c>
      <c r="C14" s="382" t="s">
        <v>106</v>
      </c>
      <c r="D14" s="383" t="s">
        <v>25</v>
      </c>
      <c r="E14" s="199" t="s">
        <v>106</v>
      </c>
      <c r="H14" s="197"/>
    </row>
    <row r="15" spans="1:8" ht="15">
      <c r="A15" s="375" t="s">
        <v>251</v>
      </c>
      <c r="B15" s="371"/>
      <c r="C15" s="371"/>
      <c r="D15" s="376"/>
      <c r="E15" s="387"/>
      <c r="F15" s="199" t="s">
        <v>106</v>
      </c>
      <c r="H15" s="197"/>
    </row>
    <row r="16" spans="1:8" ht="15">
      <c r="A16" s="377" t="s">
        <v>252</v>
      </c>
      <c r="B16" s="370">
        <v>2959</v>
      </c>
      <c r="C16" s="370" t="s">
        <v>102</v>
      </c>
      <c r="D16" s="378" t="s">
        <v>3</v>
      </c>
      <c r="E16" s="199" t="s">
        <v>20</v>
      </c>
      <c r="F16" s="395" t="s">
        <v>454</v>
      </c>
      <c r="G16" s="131"/>
      <c r="H16" s="197"/>
    </row>
    <row r="17" spans="1:8" ht="15">
      <c r="A17" s="377" t="s">
        <v>253</v>
      </c>
      <c r="B17" s="370">
        <v>3808</v>
      </c>
      <c r="C17" s="370" t="s">
        <v>20</v>
      </c>
      <c r="D17" s="378" t="s">
        <v>20</v>
      </c>
      <c r="E17" s="387" t="s">
        <v>425</v>
      </c>
      <c r="G17" s="199" t="s">
        <v>106</v>
      </c>
      <c r="H17" s="197"/>
    </row>
    <row r="18" spans="1:8" ht="15">
      <c r="A18" s="375" t="s">
        <v>254</v>
      </c>
      <c r="B18" s="371">
        <v>3128</v>
      </c>
      <c r="C18" s="371" t="s">
        <v>107</v>
      </c>
      <c r="D18" s="376" t="s">
        <v>125</v>
      </c>
      <c r="E18" s="199" t="s">
        <v>107</v>
      </c>
      <c r="G18" s="387" t="s">
        <v>425</v>
      </c>
      <c r="H18" s="77"/>
    </row>
    <row r="19" spans="1:8" ht="15">
      <c r="A19" s="375" t="s">
        <v>255</v>
      </c>
      <c r="B19" s="371"/>
      <c r="C19" s="371"/>
      <c r="D19" s="376"/>
      <c r="E19" s="387"/>
      <c r="F19" s="199" t="s">
        <v>101</v>
      </c>
      <c r="G19" s="131"/>
      <c r="H19" s="77"/>
    </row>
    <row r="20" spans="1:8" ht="15">
      <c r="A20" s="377" t="s">
        <v>256</v>
      </c>
      <c r="B20" s="370"/>
      <c r="C20" s="370"/>
      <c r="D20" s="378"/>
      <c r="E20" s="199" t="s">
        <v>101</v>
      </c>
      <c r="F20" s="387" t="s">
        <v>414</v>
      </c>
      <c r="H20" s="77"/>
    </row>
    <row r="21" spans="1:8" ht="15">
      <c r="A21" s="379" t="s">
        <v>257</v>
      </c>
      <c r="B21" s="389">
        <v>4610</v>
      </c>
      <c r="C21" s="389" t="s">
        <v>101</v>
      </c>
      <c r="D21" s="390" t="s">
        <v>3</v>
      </c>
      <c r="E21" s="387"/>
      <c r="H21" s="7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&amp;CMejlans Bollförening r.f.</oddHeader>
    <oddFooter>&amp;Cwww.mbf.fi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V298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1.8515625" style="0" customWidth="1"/>
    <col min="2" max="2" width="6.28125" style="0" customWidth="1"/>
    <col min="3" max="3" width="18.57421875" style="0" customWidth="1"/>
    <col min="4" max="4" width="19.421875" style="0" customWidth="1"/>
    <col min="5" max="5" width="2.421875" style="0" customWidth="1"/>
    <col min="6" max="6" width="6.00390625" style="0" customWidth="1"/>
    <col min="7" max="7" width="6.28125" style="0" customWidth="1"/>
    <col min="8" max="8" width="6.140625" style="0" customWidth="1"/>
    <col min="9" max="10" width="6.0039062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1.1484375" style="0" customWidth="1"/>
    <col min="17" max="17" width="0" style="0" hidden="1" customWidth="1"/>
  </cols>
  <sheetData>
    <row r="1" s="411" customFormat="1" ht="11.25"/>
    <row r="2" ht="19.5" thickBot="1">
      <c r="A2" s="279" t="s">
        <v>408</v>
      </c>
    </row>
    <row r="3" spans="1:17" ht="15.75" customHeight="1" outlineLevel="1" thickTop="1">
      <c r="A3" s="280"/>
      <c r="B3" s="281"/>
      <c r="C3" s="282"/>
      <c r="D3" s="283"/>
      <c r="E3" s="283"/>
      <c r="F3" s="584" t="s">
        <v>177</v>
      </c>
      <c r="G3" s="585"/>
      <c r="H3" s="586" t="s">
        <v>131</v>
      </c>
      <c r="I3" s="587"/>
      <c r="J3" s="587"/>
      <c r="K3" s="587"/>
      <c r="L3" s="587"/>
      <c r="M3" s="587"/>
      <c r="N3" s="588"/>
      <c r="O3" s="284"/>
      <c r="Q3" s="285" t="s">
        <v>214</v>
      </c>
    </row>
    <row r="4" spans="1:17" ht="15.75" customHeight="1" outlineLevel="1">
      <c r="A4" s="284"/>
      <c r="B4" s="286"/>
      <c r="C4" s="273" t="s">
        <v>215</v>
      </c>
      <c r="D4" s="214"/>
      <c r="E4" s="214"/>
      <c r="F4" s="589" t="s">
        <v>180</v>
      </c>
      <c r="G4" s="590"/>
      <c r="H4" s="591" t="s">
        <v>3</v>
      </c>
      <c r="I4" s="592"/>
      <c r="J4" s="593"/>
      <c r="K4" s="594"/>
      <c r="L4" s="594"/>
      <c r="M4" s="594"/>
      <c r="N4" s="595"/>
      <c r="O4" s="47"/>
      <c r="Q4" s="287" t="s">
        <v>216</v>
      </c>
    </row>
    <row r="5" spans="1:17" ht="15.75" outlineLevel="1">
      <c r="A5" s="284"/>
      <c r="B5" s="47"/>
      <c r="C5" s="286" t="s">
        <v>217</v>
      </c>
      <c r="D5" s="214"/>
      <c r="E5" s="214"/>
      <c r="F5" s="596" t="s">
        <v>182</v>
      </c>
      <c r="G5" s="597"/>
      <c r="H5" s="598" t="s">
        <v>232</v>
      </c>
      <c r="I5" s="599"/>
      <c r="J5" s="599"/>
      <c r="K5" s="599"/>
      <c r="L5" s="599"/>
      <c r="M5" s="599"/>
      <c r="N5" s="600"/>
      <c r="O5" s="47"/>
      <c r="Q5" s="287" t="s">
        <v>218</v>
      </c>
    </row>
    <row r="6" spans="1:15" ht="17.25" customHeight="1" outlineLevel="1" thickBot="1">
      <c r="A6" s="284"/>
      <c r="B6" s="218"/>
      <c r="C6" s="288" t="s">
        <v>219</v>
      </c>
      <c r="D6" s="47"/>
      <c r="E6" s="214"/>
      <c r="F6" s="601" t="s">
        <v>220</v>
      </c>
      <c r="G6" s="602"/>
      <c r="H6" s="603">
        <v>41342</v>
      </c>
      <c r="I6" s="604"/>
      <c r="J6" s="604"/>
      <c r="K6" s="289" t="s">
        <v>221</v>
      </c>
      <c r="L6" s="605">
        <v>0.5833333333333334</v>
      </c>
      <c r="M6" s="606"/>
      <c r="N6" s="607"/>
      <c r="O6" s="47"/>
    </row>
    <row r="7" spans="1:15" ht="15.75" customHeight="1" outlineLevel="1" thickTop="1">
      <c r="A7" s="284"/>
      <c r="B7" s="241" t="s">
        <v>222</v>
      </c>
      <c r="D7" s="214"/>
      <c r="E7" s="214"/>
      <c r="F7" s="241" t="s">
        <v>222</v>
      </c>
      <c r="I7" s="290"/>
      <c r="J7" s="291"/>
      <c r="K7" s="292"/>
      <c r="L7" s="292"/>
      <c r="M7" s="292"/>
      <c r="N7" s="293"/>
      <c r="O7" s="47"/>
    </row>
    <row r="8" spans="1:15" ht="16.5" outlineLevel="1" thickBot="1">
      <c r="A8" s="294"/>
      <c r="B8" s="295" t="s">
        <v>186</v>
      </c>
      <c r="C8" s="608" t="s">
        <v>108</v>
      </c>
      <c r="D8" s="609"/>
      <c r="E8" s="296"/>
      <c r="F8" s="297" t="s">
        <v>187</v>
      </c>
      <c r="G8" s="610" t="s">
        <v>17</v>
      </c>
      <c r="H8" s="611"/>
      <c r="I8" s="611"/>
      <c r="J8" s="611"/>
      <c r="K8" s="611"/>
      <c r="L8" s="611"/>
      <c r="M8" s="611"/>
      <c r="N8" s="612"/>
      <c r="O8" s="47"/>
    </row>
    <row r="9" spans="1:15" ht="15" outlineLevel="1">
      <c r="A9" s="294"/>
      <c r="B9" s="298" t="s">
        <v>188</v>
      </c>
      <c r="C9" s="613" t="s">
        <v>532</v>
      </c>
      <c r="D9" s="614"/>
      <c r="E9" s="299"/>
      <c r="F9" s="300" t="s">
        <v>189</v>
      </c>
      <c r="G9" s="615" t="s">
        <v>249</v>
      </c>
      <c r="H9" s="616"/>
      <c r="I9" s="616"/>
      <c r="J9" s="616"/>
      <c r="K9" s="616"/>
      <c r="L9" s="616"/>
      <c r="M9" s="616"/>
      <c r="N9" s="617"/>
      <c r="O9" s="47"/>
    </row>
    <row r="10" spans="1:15" ht="15" outlineLevel="1">
      <c r="A10" s="294"/>
      <c r="B10" s="301" t="s">
        <v>190</v>
      </c>
      <c r="C10" s="618" t="s">
        <v>294</v>
      </c>
      <c r="D10" s="619"/>
      <c r="E10" s="299"/>
      <c r="F10" s="302" t="s">
        <v>191</v>
      </c>
      <c r="G10" s="615" t="s">
        <v>533</v>
      </c>
      <c r="H10" s="616"/>
      <c r="I10" s="616"/>
      <c r="J10" s="616"/>
      <c r="K10" s="616"/>
      <c r="L10" s="616"/>
      <c r="M10" s="616"/>
      <c r="N10" s="617"/>
      <c r="O10" s="47"/>
    </row>
    <row r="11" spans="1:15" ht="15" outlineLevel="1">
      <c r="A11" s="284"/>
      <c r="B11" s="301" t="s">
        <v>223</v>
      </c>
      <c r="C11" s="620" t="s">
        <v>295</v>
      </c>
      <c r="D11" s="621"/>
      <c r="E11" s="299"/>
      <c r="F11" s="303" t="s">
        <v>224</v>
      </c>
      <c r="G11" s="615" t="s">
        <v>534</v>
      </c>
      <c r="H11" s="616"/>
      <c r="I11" s="616"/>
      <c r="J11" s="616"/>
      <c r="K11" s="616"/>
      <c r="L11" s="616"/>
      <c r="M11" s="616"/>
      <c r="N11" s="617"/>
      <c r="O11" s="47"/>
    </row>
    <row r="12" spans="1:15" ht="14.25" customHeight="1" outlineLevel="1">
      <c r="A12" s="284"/>
      <c r="B12" s="214"/>
      <c r="C12" s="214"/>
      <c r="D12" s="214"/>
      <c r="E12" s="214"/>
      <c r="F12" s="241" t="s">
        <v>225</v>
      </c>
      <c r="G12" s="224"/>
      <c r="H12" s="224"/>
      <c r="I12" s="224"/>
      <c r="J12" s="214"/>
      <c r="K12" s="214"/>
      <c r="L12" s="214"/>
      <c r="M12" s="242"/>
      <c r="N12" s="304"/>
      <c r="O12" s="47"/>
    </row>
    <row r="13" spans="1:15" ht="12.75" customHeight="1" outlineLevel="1" thickBot="1">
      <c r="A13" s="284"/>
      <c r="B13" s="213" t="s">
        <v>226</v>
      </c>
      <c r="C13" s="214"/>
      <c r="D13" s="214"/>
      <c r="E13" s="214"/>
      <c r="F13" s="305" t="s">
        <v>195</v>
      </c>
      <c r="G13" s="305" t="s">
        <v>196</v>
      </c>
      <c r="H13" s="305" t="s">
        <v>197</v>
      </c>
      <c r="I13" s="305" t="s">
        <v>198</v>
      </c>
      <c r="J13" s="305" t="s">
        <v>199</v>
      </c>
      <c r="K13" s="622" t="s">
        <v>74</v>
      </c>
      <c r="L13" s="623"/>
      <c r="M13" s="305" t="s">
        <v>200</v>
      </c>
      <c r="N13" s="306" t="s">
        <v>13</v>
      </c>
      <c r="O13" s="47"/>
    </row>
    <row r="14" spans="1:15" ht="15" customHeight="1" outlineLevel="1">
      <c r="A14" s="294"/>
      <c r="B14" s="307" t="s">
        <v>201</v>
      </c>
      <c r="C14" s="308" t="str">
        <f>IF(C9&gt;"",C9,"")</f>
        <v>Miranda-Laiho Seppo</v>
      </c>
      <c r="D14" s="308" t="str">
        <f>IF(G9&gt;"",G9,"")</f>
        <v>Lotto Max</v>
      </c>
      <c r="E14" s="308"/>
      <c r="F14" s="309">
        <v>-3</v>
      </c>
      <c r="G14" s="309">
        <v>-3</v>
      </c>
      <c r="H14" s="310">
        <v>-5</v>
      </c>
      <c r="I14" s="309"/>
      <c r="J14" s="309"/>
      <c r="K14" s="311">
        <f>IF(ISBLANK(F14),"",COUNTIF(F14:J14,"&gt;=0"))</f>
        <v>0</v>
      </c>
      <c r="L14" s="312">
        <f>IF(ISBLANK(F14),"",(IF(LEFT(F14,1)="-",1,0)+IF(LEFT(G14,1)="-",1,0)+IF(LEFT(H14,1)="-",1,0)+IF(LEFT(I14,1)="-",1,0)+IF(LEFT(J14,1)="-",1,0)))</f>
        <v>3</v>
      </c>
      <c r="M14" s="313">
        <f>IF(K14=3,1,"")</f>
      </c>
      <c r="N14" s="314">
        <f>IF(L14=3,1,"")</f>
        <v>1</v>
      </c>
      <c r="O14" s="47"/>
    </row>
    <row r="15" spans="1:15" ht="15" customHeight="1" outlineLevel="1">
      <c r="A15" s="294"/>
      <c r="B15" s="315" t="s">
        <v>202</v>
      </c>
      <c r="C15" s="316" t="str">
        <f>IF(C10&gt;"",C10,"")</f>
        <v>Abudu Malik</v>
      </c>
      <c r="D15" s="316" t="str">
        <f>IF(G10&gt;"",G10,"")</f>
        <v>Larkin Stephan</v>
      </c>
      <c r="E15" s="316"/>
      <c r="F15" s="255">
        <v>8</v>
      </c>
      <c r="G15" s="250">
        <v>-7</v>
      </c>
      <c r="H15" s="250">
        <v>-8</v>
      </c>
      <c r="I15" s="250">
        <v>-12</v>
      </c>
      <c r="J15" s="250"/>
      <c r="K15" s="317">
        <f>IF(ISBLANK(F15),"",COUNTIF(F15:J15,"&gt;=0"))</f>
        <v>1</v>
      </c>
      <c r="L15" s="318">
        <f>IF(ISBLANK(F15),"",(IF(LEFT(F15,1)="-",1,0)+IF(LEFT(G15,1)="-",1,0)+IF(LEFT(H15,1)="-",1,0)+IF(LEFT(I15,1)="-",1,0)+IF(LEFT(J15,1)="-",1,0)))</f>
        <v>3</v>
      </c>
      <c r="M15" s="319">
        <f>IF(K15=3,1,"")</f>
      </c>
      <c r="N15" s="320">
        <f>IF(L15=3,1,"")</f>
        <v>1</v>
      </c>
      <c r="O15" s="47"/>
    </row>
    <row r="16" spans="1:15" ht="15" customHeight="1" outlineLevel="1" thickBot="1">
      <c r="A16" s="294"/>
      <c r="B16" s="321" t="s">
        <v>227</v>
      </c>
      <c r="C16" s="322" t="str">
        <f>IF(C11&gt;"",C11,"")</f>
        <v>Härmä Karliino</v>
      </c>
      <c r="D16" s="322" t="str">
        <f>IF(G11&gt;"",G11,"")</f>
        <v>Filyshkin Danila</v>
      </c>
      <c r="E16" s="322"/>
      <c r="F16" s="255">
        <v>6</v>
      </c>
      <c r="G16" s="323">
        <v>-7</v>
      </c>
      <c r="H16" s="463" t="s">
        <v>413</v>
      </c>
      <c r="I16" s="255">
        <v>-5</v>
      </c>
      <c r="J16" s="255"/>
      <c r="K16" s="317">
        <f aca="true" t="shared" si="0" ref="K16:K22">IF(ISBLANK(F16),"",COUNTIF(F16:J16,"&gt;=0"))</f>
        <v>1</v>
      </c>
      <c r="L16" s="324">
        <f aca="true" t="shared" si="1" ref="L16:L22">IF(ISBLANK(F16),"",(IF(LEFT(F16,1)="-",1,0)+IF(LEFT(G16,1)="-",1,0)+IF(LEFT(H16,1)="-",1,0)+IF(LEFT(I16,1)="-",1,0)+IF(LEFT(J16,1)="-",1,0)))</f>
        <v>3</v>
      </c>
      <c r="M16" s="325">
        <f aca="true" t="shared" si="2" ref="M16:N22">IF(K16=3,1,"")</f>
      </c>
      <c r="N16" s="326">
        <f t="shared" si="2"/>
        <v>1</v>
      </c>
      <c r="O16" s="47"/>
    </row>
    <row r="17" spans="1:15" ht="15" customHeight="1" outlineLevel="1">
      <c r="A17" s="294"/>
      <c r="B17" s="327" t="s">
        <v>205</v>
      </c>
      <c r="C17" s="308" t="str">
        <f>IF(C10&gt;"",C10,"")</f>
        <v>Abudu Malik</v>
      </c>
      <c r="D17" s="308" t="str">
        <f>IF(G9&gt;"",G9,"")</f>
        <v>Lotto Max</v>
      </c>
      <c r="E17" s="328"/>
      <c r="F17" s="329">
        <v>-4</v>
      </c>
      <c r="G17" s="330">
        <v>-2</v>
      </c>
      <c r="H17" s="329">
        <v>-3</v>
      </c>
      <c r="I17" s="329"/>
      <c r="J17" s="329"/>
      <c r="K17" s="311">
        <f t="shared" si="0"/>
        <v>0</v>
      </c>
      <c r="L17" s="312">
        <f t="shared" si="1"/>
        <v>3</v>
      </c>
      <c r="M17" s="313">
        <f t="shared" si="2"/>
      </c>
      <c r="N17" s="314">
        <f t="shared" si="2"/>
        <v>1</v>
      </c>
      <c r="O17" s="47"/>
    </row>
    <row r="18" spans="1:15" ht="15" customHeight="1" outlineLevel="1">
      <c r="A18" s="294"/>
      <c r="B18" s="321" t="s">
        <v>228</v>
      </c>
      <c r="C18" s="316" t="str">
        <f>IF(C9&gt;"",C9,"")</f>
        <v>Miranda-Laiho Seppo</v>
      </c>
      <c r="D18" s="316" t="str">
        <f>IF(G11&gt;"",G11,"")</f>
        <v>Filyshkin Danila</v>
      </c>
      <c r="E18" s="322"/>
      <c r="F18" s="255">
        <v>-6</v>
      </c>
      <c r="G18" s="323">
        <v>-3</v>
      </c>
      <c r="H18" s="255">
        <v>-9</v>
      </c>
      <c r="I18" s="255"/>
      <c r="J18" s="255"/>
      <c r="K18" s="317">
        <f t="shared" si="0"/>
        <v>0</v>
      </c>
      <c r="L18" s="318">
        <f t="shared" si="1"/>
        <v>3</v>
      </c>
      <c r="M18" s="319">
        <f t="shared" si="2"/>
      </c>
      <c r="N18" s="320">
        <f t="shared" si="2"/>
        <v>1</v>
      </c>
      <c r="O18" s="47"/>
    </row>
    <row r="19" spans="1:15" ht="15" customHeight="1" outlineLevel="1" thickBot="1">
      <c r="A19" s="294"/>
      <c r="B19" s="331" t="s">
        <v>229</v>
      </c>
      <c r="C19" s="332" t="str">
        <f>IF(C11&gt;"",C11,"")</f>
        <v>Härmä Karliino</v>
      </c>
      <c r="D19" s="332" t="str">
        <f>IF(G10&gt;"",G10,"")</f>
        <v>Larkin Stephan</v>
      </c>
      <c r="E19" s="332"/>
      <c r="F19" s="333"/>
      <c r="G19" s="334"/>
      <c r="H19" s="333"/>
      <c r="I19" s="333"/>
      <c r="J19" s="333"/>
      <c r="K19" s="335">
        <f t="shared" si="0"/>
      </c>
      <c r="L19" s="336">
        <f t="shared" si="1"/>
      </c>
      <c r="M19" s="337">
        <f t="shared" si="2"/>
      </c>
      <c r="N19" s="338">
        <f t="shared" si="2"/>
      </c>
      <c r="O19" s="47"/>
    </row>
    <row r="20" spans="1:15" ht="15" customHeight="1" outlineLevel="1">
      <c r="A20" s="294"/>
      <c r="B20" s="339" t="s">
        <v>230</v>
      </c>
      <c r="C20" s="340" t="str">
        <f>IF(C10&gt;"",C10,"")</f>
        <v>Abudu Malik</v>
      </c>
      <c r="D20" s="340" t="str">
        <f>IF(G11&gt;"",G11,"")</f>
        <v>Filyshkin Danila</v>
      </c>
      <c r="E20" s="341"/>
      <c r="F20" s="263"/>
      <c r="G20" s="263"/>
      <c r="H20" s="263"/>
      <c r="I20" s="263"/>
      <c r="J20" s="342"/>
      <c r="K20" s="343">
        <f t="shared" si="0"/>
      </c>
      <c r="L20" s="344">
        <f t="shared" si="1"/>
      </c>
      <c r="M20" s="345">
        <f t="shared" si="2"/>
      </c>
      <c r="N20" s="346">
        <f t="shared" si="2"/>
      </c>
      <c r="O20" s="47"/>
    </row>
    <row r="21" spans="1:15" ht="15" customHeight="1" outlineLevel="1">
      <c r="A21" s="294"/>
      <c r="B21" s="315" t="s">
        <v>231</v>
      </c>
      <c r="C21" s="316" t="str">
        <f>IF(C11&gt;"",C11,"")</f>
        <v>Härmä Karliino</v>
      </c>
      <c r="D21" s="316" t="str">
        <f>IF(G9&gt;"",G9,"")</f>
        <v>Lotto Max</v>
      </c>
      <c r="E21" s="347"/>
      <c r="F21" s="263"/>
      <c r="G21" s="250"/>
      <c r="H21" s="250"/>
      <c r="I21" s="250"/>
      <c r="J21" s="264"/>
      <c r="K21" s="317">
        <f t="shared" si="0"/>
      </c>
      <c r="L21" s="318">
        <f t="shared" si="1"/>
      </c>
      <c r="M21" s="319">
        <f t="shared" si="2"/>
      </c>
      <c r="N21" s="320">
        <f t="shared" si="2"/>
      </c>
      <c r="O21" s="47"/>
    </row>
    <row r="22" spans="1:15" ht="15" customHeight="1" outlineLevel="1" thickBot="1">
      <c r="A22" s="294"/>
      <c r="B22" s="331" t="s">
        <v>204</v>
      </c>
      <c r="C22" s="332" t="str">
        <f>IF(C9&gt;"",C9,"")</f>
        <v>Miranda-Laiho Seppo</v>
      </c>
      <c r="D22" s="332" t="str">
        <f>IF(G10&gt;"",G10,"")</f>
        <v>Larkin Stephan</v>
      </c>
      <c r="E22" s="348"/>
      <c r="F22" s="349"/>
      <c r="G22" s="333"/>
      <c r="H22" s="349"/>
      <c r="I22" s="333"/>
      <c r="J22" s="333"/>
      <c r="K22" s="335">
        <f t="shared" si="0"/>
      </c>
      <c r="L22" s="336">
        <f t="shared" si="1"/>
      </c>
      <c r="M22" s="337">
        <f t="shared" si="2"/>
      </c>
      <c r="N22" s="338">
        <f t="shared" si="2"/>
      </c>
      <c r="O22" s="47"/>
    </row>
    <row r="23" spans="1:15" ht="15.75" customHeight="1" outlineLevel="1" thickBot="1">
      <c r="A23" s="284"/>
      <c r="B23" s="214"/>
      <c r="C23" s="214"/>
      <c r="D23" s="214"/>
      <c r="E23" s="214"/>
      <c r="F23" s="214"/>
      <c r="G23" s="214"/>
      <c r="H23" s="214"/>
      <c r="I23" s="624" t="s">
        <v>206</v>
      </c>
      <c r="J23" s="625"/>
      <c r="K23" s="350">
        <f>IF(ISBLANK(C9),"",SUM(K14:K22))</f>
        <v>2</v>
      </c>
      <c r="L23" s="351">
        <f>IF(ISBLANK(G9),"",SUM(L14:L22))</f>
        <v>15</v>
      </c>
      <c r="M23" s="352">
        <f>IF(ISBLANK(F14),"",SUM(M14:M22))</f>
        <v>0</v>
      </c>
      <c r="N23" s="353">
        <f>IF(ISBLANK(F14),"",SUM(N14:N22))</f>
        <v>5</v>
      </c>
      <c r="O23" s="47"/>
    </row>
    <row r="24" spans="1:15" ht="12" customHeight="1" outlineLevel="1">
      <c r="A24" s="284"/>
      <c r="B24" s="243" t="s">
        <v>207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354"/>
      <c r="O24" s="47"/>
    </row>
    <row r="25" spans="1:15" ht="15" outlineLevel="1">
      <c r="A25" s="284"/>
      <c r="B25" s="272" t="s">
        <v>208</v>
      </c>
      <c r="C25" s="272"/>
      <c r="D25" s="272" t="s">
        <v>209</v>
      </c>
      <c r="E25" s="273"/>
      <c r="F25" s="272"/>
      <c r="G25" s="272" t="s">
        <v>210</v>
      </c>
      <c r="H25" s="273"/>
      <c r="I25" s="272"/>
      <c r="J25" s="274" t="s">
        <v>211</v>
      </c>
      <c r="K25" s="47"/>
      <c r="L25" s="214"/>
      <c r="M25" s="214"/>
      <c r="N25" s="354"/>
      <c r="O25" s="47"/>
    </row>
    <row r="26" spans="1:15" ht="18.75" outlineLevel="1" thickBot="1">
      <c r="A26" s="284"/>
      <c r="B26" s="214"/>
      <c r="C26" s="214"/>
      <c r="D26" s="214"/>
      <c r="E26" s="214"/>
      <c r="F26" s="214"/>
      <c r="G26" s="214"/>
      <c r="H26" s="214"/>
      <c r="I26" s="214"/>
      <c r="J26" s="626" t="str">
        <f>IF(M23=5,C8,IF(N23=5,G8,""))</f>
        <v>Spinni</v>
      </c>
      <c r="K26" s="627"/>
      <c r="L26" s="627"/>
      <c r="M26" s="627"/>
      <c r="N26" s="628"/>
      <c r="O26" s="47"/>
    </row>
    <row r="27" spans="1:15" ht="18.75" customHeight="1" outlineLevel="1" thickBot="1">
      <c r="A27" s="355"/>
      <c r="B27" s="356"/>
      <c r="C27" s="356"/>
      <c r="D27" s="356"/>
      <c r="E27" s="356"/>
      <c r="F27" s="356"/>
      <c r="G27" s="356"/>
      <c r="H27" s="356"/>
      <c r="I27" s="356"/>
      <c r="J27" s="357"/>
      <c r="K27" s="357"/>
      <c r="L27" s="357"/>
      <c r="M27" s="357"/>
      <c r="N27" s="358"/>
      <c r="O27" s="284"/>
    </row>
    <row r="28" s="411" customFormat="1" ht="12" thickTop="1"/>
    <row r="29" ht="19.5" thickBot="1">
      <c r="A29" s="279" t="s">
        <v>233</v>
      </c>
    </row>
    <row r="30" spans="1:17" ht="15.75" customHeight="1" outlineLevel="1" thickTop="1">
      <c r="A30" s="280"/>
      <c r="B30" s="281"/>
      <c r="C30" s="282"/>
      <c r="D30" s="283"/>
      <c r="E30" s="283"/>
      <c r="F30" s="584" t="s">
        <v>177</v>
      </c>
      <c r="G30" s="585"/>
      <c r="H30" s="586" t="s">
        <v>131</v>
      </c>
      <c r="I30" s="587"/>
      <c r="J30" s="587"/>
      <c r="K30" s="587"/>
      <c r="L30" s="587"/>
      <c r="M30" s="587"/>
      <c r="N30" s="588"/>
      <c r="O30" s="284"/>
      <c r="Q30" s="285" t="s">
        <v>214</v>
      </c>
    </row>
    <row r="31" spans="1:17" ht="15.75" customHeight="1" outlineLevel="1">
      <c r="A31" s="284"/>
      <c r="B31" s="286"/>
      <c r="C31" s="273" t="s">
        <v>215</v>
      </c>
      <c r="D31" s="214"/>
      <c r="E31" s="214"/>
      <c r="F31" s="589" t="s">
        <v>180</v>
      </c>
      <c r="G31" s="590"/>
      <c r="H31" s="591" t="s">
        <v>3</v>
      </c>
      <c r="I31" s="592"/>
      <c r="J31" s="593"/>
      <c r="K31" s="594"/>
      <c r="L31" s="594"/>
      <c r="M31" s="594"/>
      <c r="N31" s="595"/>
      <c r="O31" s="47"/>
      <c r="Q31" s="287" t="s">
        <v>216</v>
      </c>
    </row>
    <row r="32" spans="1:17" ht="15.75" outlineLevel="1">
      <c r="A32" s="284"/>
      <c r="B32" s="47"/>
      <c r="C32" s="286" t="s">
        <v>217</v>
      </c>
      <c r="D32" s="214"/>
      <c r="E32" s="214"/>
      <c r="F32" s="596" t="s">
        <v>182</v>
      </c>
      <c r="G32" s="597"/>
      <c r="H32" s="598" t="s">
        <v>232</v>
      </c>
      <c r="I32" s="599"/>
      <c r="J32" s="599"/>
      <c r="K32" s="599"/>
      <c r="L32" s="599"/>
      <c r="M32" s="599"/>
      <c r="N32" s="600"/>
      <c r="O32" s="47"/>
      <c r="Q32" s="287" t="s">
        <v>218</v>
      </c>
    </row>
    <row r="33" spans="1:15" ht="17.25" customHeight="1" outlineLevel="1" thickBot="1">
      <c r="A33" s="284"/>
      <c r="B33" s="218"/>
      <c r="C33" s="288" t="s">
        <v>219</v>
      </c>
      <c r="D33" s="47"/>
      <c r="E33" s="214"/>
      <c r="F33" s="601" t="s">
        <v>220</v>
      </c>
      <c r="G33" s="602"/>
      <c r="H33" s="603">
        <v>41342</v>
      </c>
      <c r="I33" s="604"/>
      <c r="J33" s="604"/>
      <c r="K33" s="289" t="s">
        <v>221</v>
      </c>
      <c r="L33" s="605">
        <v>0.5833333333333334</v>
      </c>
      <c r="M33" s="606"/>
      <c r="N33" s="607"/>
      <c r="O33" s="47"/>
    </row>
    <row r="34" spans="1:15" ht="15.75" customHeight="1" outlineLevel="1" thickTop="1">
      <c r="A34" s="284"/>
      <c r="B34" s="241" t="s">
        <v>222</v>
      </c>
      <c r="D34" s="214"/>
      <c r="E34" s="214"/>
      <c r="F34" s="241" t="s">
        <v>222</v>
      </c>
      <c r="I34" s="290"/>
      <c r="J34" s="291"/>
      <c r="K34" s="292"/>
      <c r="L34" s="292"/>
      <c r="M34" s="292"/>
      <c r="N34" s="293"/>
      <c r="O34" s="47"/>
    </row>
    <row r="35" spans="1:15" ht="16.5" outlineLevel="1" thickBot="1">
      <c r="A35" s="294"/>
      <c r="B35" s="295" t="s">
        <v>186</v>
      </c>
      <c r="C35" s="608" t="s">
        <v>20</v>
      </c>
      <c r="D35" s="609"/>
      <c r="E35" s="296"/>
      <c r="F35" s="297" t="s">
        <v>187</v>
      </c>
      <c r="G35" s="610" t="s">
        <v>102</v>
      </c>
      <c r="H35" s="611"/>
      <c r="I35" s="611"/>
      <c r="J35" s="611"/>
      <c r="K35" s="611"/>
      <c r="L35" s="611"/>
      <c r="M35" s="611"/>
      <c r="N35" s="612"/>
      <c r="O35" s="47"/>
    </row>
    <row r="36" spans="1:15" ht="15" outlineLevel="1">
      <c r="A36" s="294"/>
      <c r="B36" s="298" t="s">
        <v>188</v>
      </c>
      <c r="C36" s="613" t="s">
        <v>293</v>
      </c>
      <c r="D36" s="614"/>
      <c r="E36" s="299"/>
      <c r="F36" s="300" t="s">
        <v>189</v>
      </c>
      <c r="G36" s="615" t="s">
        <v>290</v>
      </c>
      <c r="H36" s="616"/>
      <c r="I36" s="616"/>
      <c r="J36" s="616"/>
      <c r="K36" s="616"/>
      <c r="L36" s="616"/>
      <c r="M36" s="616"/>
      <c r="N36" s="617"/>
      <c r="O36" s="47"/>
    </row>
    <row r="37" spans="1:15" ht="15" outlineLevel="1">
      <c r="A37" s="294"/>
      <c r="B37" s="301" t="s">
        <v>190</v>
      </c>
      <c r="C37" s="618" t="s">
        <v>245</v>
      </c>
      <c r="D37" s="619"/>
      <c r="E37" s="299"/>
      <c r="F37" s="302" t="s">
        <v>191</v>
      </c>
      <c r="G37" s="615"/>
      <c r="H37" s="616"/>
      <c r="I37" s="616"/>
      <c r="J37" s="616"/>
      <c r="K37" s="616"/>
      <c r="L37" s="616"/>
      <c r="M37" s="616"/>
      <c r="N37" s="617"/>
      <c r="O37" s="47"/>
    </row>
    <row r="38" spans="1:15" ht="15" outlineLevel="1">
      <c r="A38" s="284"/>
      <c r="B38" s="301" t="s">
        <v>223</v>
      </c>
      <c r="C38" s="620" t="s">
        <v>288</v>
      </c>
      <c r="D38" s="621"/>
      <c r="E38" s="299"/>
      <c r="F38" s="303" t="s">
        <v>224</v>
      </c>
      <c r="G38" s="615" t="s">
        <v>296</v>
      </c>
      <c r="H38" s="616"/>
      <c r="I38" s="616"/>
      <c r="J38" s="616"/>
      <c r="K38" s="616"/>
      <c r="L38" s="616"/>
      <c r="M38" s="616"/>
      <c r="N38" s="617"/>
      <c r="O38" s="47"/>
    </row>
    <row r="39" spans="1:15" ht="14.25" customHeight="1" outlineLevel="1">
      <c r="A39" s="284"/>
      <c r="B39" s="214"/>
      <c r="C39" s="214"/>
      <c r="D39" s="214"/>
      <c r="E39" s="214"/>
      <c r="F39" s="241" t="s">
        <v>225</v>
      </c>
      <c r="G39" s="224"/>
      <c r="H39" s="224"/>
      <c r="I39" s="224"/>
      <c r="J39" s="214"/>
      <c r="K39" s="214"/>
      <c r="L39" s="214"/>
      <c r="M39" s="242"/>
      <c r="N39" s="304"/>
      <c r="O39" s="47"/>
    </row>
    <row r="40" spans="1:15" ht="12.75" customHeight="1" outlineLevel="1" thickBot="1">
      <c r="A40" s="284"/>
      <c r="B40" s="213" t="s">
        <v>226</v>
      </c>
      <c r="C40" s="214"/>
      <c r="D40" s="214"/>
      <c r="E40" s="214"/>
      <c r="F40" s="305" t="s">
        <v>195</v>
      </c>
      <c r="G40" s="305" t="s">
        <v>196</v>
      </c>
      <c r="H40" s="305" t="s">
        <v>197</v>
      </c>
      <c r="I40" s="305" t="s">
        <v>198</v>
      </c>
      <c r="J40" s="305" t="s">
        <v>199</v>
      </c>
      <c r="K40" s="622" t="s">
        <v>74</v>
      </c>
      <c r="L40" s="623"/>
      <c r="M40" s="305" t="s">
        <v>200</v>
      </c>
      <c r="N40" s="306" t="s">
        <v>13</v>
      </c>
      <c r="O40" s="47"/>
    </row>
    <row r="41" spans="1:15" ht="15" customHeight="1" outlineLevel="1">
      <c r="A41" s="294"/>
      <c r="B41" s="307" t="s">
        <v>201</v>
      </c>
      <c r="C41" s="308" t="str">
        <f>IF(C36&gt;"",C36,"")</f>
        <v>Porra Max</v>
      </c>
      <c r="D41" s="308" t="str">
        <f>IF(G36&gt;"",G36,"")</f>
        <v>Wihuri Redmond Liam</v>
      </c>
      <c r="E41" s="308"/>
      <c r="F41" s="309">
        <v>-7</v>
      </c>
      <c r="G41" s="309">
        <v>6</v>
      </c>
      <c r="H41" s="310">
        <v>-2</v>
      </c>
      <c r="I41" s="309">
        <v>-9</v>
      </c>
      <c r="J41" s="309"/>
      <c r="K41" s="311">
        <f>IF(ISBLANK(F41),"",COUNTIF(F41:J41,"&gt;=0"))</f>
        <v>1</v>
      </c>
      <c r="L41" s="312">
        <f>IF(ISBLANK(F41),"",(IF(LEFT(F41,1)="-",1,0)+IF(LEFT(G41,1)="-",1,0)+IF(LEFT(H41,1)="-",1,0)+IF(LEFT(I41,1)="-",1,0)+IF(LEFT(J41,1)="-",1,0)))</f>
        <v>3</v>
      </c>
      <c r="M41" s="313">
        <f>IF(K41=3,1,"")</f>
      </c>
      <c r="N41" s="314">
        <f>IF(L41=3,1,"")</f>
        <v>1</v>
      </c>
      <c r="O41" s="47"/>
    </row>
    <row r="42" spans="1:15" ht="15" customHeight="1" outlineLevel="1">
      <c r="A42" s="294"/>
      <c r="B42" s="315" t="s">
        <v>202</v>
      </c>
      <c r="C42" s="316" t="str">
        <f>IF(C37&gt;"",C37,"")</f>
        <v>Nyberg Johan</v>
      </c>
      <c r="D42" s="316">
        <f>IF(G37&gt;"",G37,"")</f>
      </c>
      <c r="E42" s="316"/>
      <c r="F42" s="255">
        <v>0</v>
      </c>
      <c r="G42" s="250">
        <v>0</v>
      </c>
      <c r="H42" s="250">
        <v>0</v>
      </c>
      <c r="I42" s="250"/>
      <c r="J42" s="250"/>
      <c r="K42" s="317">
        <f>IF(ISBLANK(F42),"",COUNTIF(F42:J42,"&gt;=0"))</f>
        <v>3</v>
      </c>
      <c r="L42" s="318">
        <f>IF(ISBLANK(F42),"",(IF(LEFT(F42,1)="-",1,0)+IF(LEFT(G42,1)="-",1,0)+IF(LEFT(H42,1)="-",1,0)+IF(LEFT(I42,1)="-",1,0)+IF(LEFT(J42,1)="-",1,0)))</f>
        <v>0</v>
      </c>
      <c r="M42" s="319">
        <f>IF(K42=3,1,"")</f>
        <v>1</v>
      </c>
      <c r="N42" s="320">
        <f>IF(L42=3,1,"")</f>
      </c>
      <c r="O42" s="47"/>
    </row>
    <row r="43" spans="1:15" ht="15" customHeight="1" outlineLevel="1" thickBot="1">
      <c r="A43" s="294"/>
      <c r="B43" s="321" t="s">
        <v>227</v>
      </c>
      <c r="C43" s="322" t="str">
        <f>IF(C38&gt;"",C38,"")</f>
        <v>Pihkala Arttu</v>
      </c>
      <c r="D43" s="322" t="str">
        <f>IF(G38&gt;"",G38,"")</f>
        <v>Söderholm Gustav</v>
      </c>
      <c r="E43" s="322"/>
      <c r="F43" s="255">
        <v>9</v>
      </c>
      <c r="G43" s="323">
        <v>1</v>
      </c>
      <c r="H43" s="255">
        <v>3</v>
      </c>
      <c r="I43" s="255"/>
      <c r="J43" s="255"/>
      <c r="K43" s="317">
        <f aca="true" t="shared" si="3" ref="K43:K49">IF(ISBLANK(F43),"",COUNTIF(F43:J43,"&gt;=0"))</f>
        <v>3</v>
      </c>
      <c r="L43" s="324">
        <f aca="true" t="shared" si="4" ref="L43:L49">IF(ISBLANK(F43),"",(IF(LEFT(F43,1)="-",1,0)+IF(LEFT(G43,1)="-",1,0)+IF(LEFT(H43,1)="-",1,0)+IF(LEFT(I43,1)="-",1,0)+IF(LEFT(J43,1)="-",1,0)))</f>
        <v>0</v>
      </c>
      <c r="M43" s="325">
        <f aca="true" t="shared" si="5" ref="M43:M49">IF(K43=3,1,"")</f>
        <v>1</v>
      </c>
      <c r="N43" s="326">
        <f aca="true" t="shared" si="6" ref="N43:N49">IF(L43=3,1,"")</f>
      </c>
      <c r="O43" s="47"/>
    </row>
    <row r="44" spans="1:15" ht="15" customHeight="1" outlineLevel="1">
      <c r="A44" s="294"/>
      <c r="B44" s="327" t="s">
        <v>205</v>
      </c>
      <c r="C44" s="308" t="str">
        <f>IF(C37&gt;"",C37,"")</f>
        <v>Nyberg Johan</v>
      </c>
      <c r="D44" s="308" t="str">
        <f>IF(G36&gt;"",G36,"")</f>
        <v>Wihuri Redmond Liam</v>
      </c>
      <c r="E44" s="328"/>
      <c r="F44" s="329">
        <v>4</v>
      </c>
      <c r="G44" s="330">
        <v>6</v>
      </c>
      <c r="H44" s="329">
        <v>7</v>
      </c>
      <c r="I44" s="329"/>
      <c r="J44" s="329"/>
      <c r="K44" s="311">
        <f t="shared" si="3"/>
        <v>3</v>
      </c>
      <c r="L44" s="312">
        <f t="shared" si="4"/>
        <v>0</v>
      </c>
      <c r="M44" s="313">
        <f t="shared" si="5"/>
        <v>1</v>
      </c>
      <c r="N44" s="314">
        <f t="shared" si="6"/>
      </c>
      <c r="O44" s="47"/>
    </row>
    <row r="45" spans="1:15" ht="15" customHeight="1" outlineLevel="1">
      <c r="A45" s="294"/>
      <c r="B45" s="321" t="s">
        <v>228</v>
      </c>
      <c r="C45" s="316" t="str">
        <f>IF(C36&gt;"",C36,"")</f>
        <v>Porra Max</v>
      </c>
      <c r="D45" s="316" t="str">
        <f>IF(G38&gt;"",G38,"")</f>
        <v>Söderholm Gustav</v>
      </c>
      <c r="E45" s="322"/>
      <c r="F45" s="255">
        <v>-10</v>
      </c>
      <c r="G45" s="323">
        <v>-10</v>
      </c>
      <c r="H45" s="255">
        <v>-8</v>
      </c>
      <c r="I45" s="255"/>
      <c r="J45" s="255"/>
      <c r="K45" s="317">
        <f t="shared" si="3"/>
        <v>0</v>
      </c>
      <c r="L45" s="318">
        <f t="shared" si="4"/>
        <v>3</v>
      </c>
      <c r="M45" s="319">
        <f t="shared" si="5"/>
      </c>
      <c r="N45" s="320">
        <f t="shared" si="6"/>
        <v>1</v>
      </c>
      <c r="O45" s="47"/>
    </row>
    <row r="46" spans="1:15" ht="15" customHeight="1" outlineLevel="1" thickBot="1">
      <c r="A46" s="294"/>
      <c r="B46" s="331" t="s">
        <v>229</v>
      </c>
      <c r="C46" s="332" t="str">
        <f>IF(C38&gt;"",C38,"")</f>
        <v>Pihkala Arttu</v>
      </c>
      <c r="D46" s="332">
        <f>IF(G37&gt;"",G37,"")</f>
      </c>
      <c r="E46" s="332"/>
      <c r="F46" s="333">
        <v>0</v>
      </c>
      <c r="G46" s="334">
        <v>0</v>
      </c>
      <c r="H46" s="333">
        <v>0</v>
      </c>
      <c r="I46" s="333"/>
      <c r="J46" s="333"/>
      <c r="K46" s="335">
        <f t="shared" si="3"/>
        <v>3</v>
      </c>
      <c r="L46" s="336">
        <f t="shared" si="4"/>
        <v>0</v>
      </c>
      <c r="M46" s="337">
        <f t="shared" si="5"/>
        <v>1</v>
      </c>
      <c r="N46" s="338">
        <f t="shared" si="6"/>
      </c>
      <c r="O46" s="47"/>
    </row>
    <row r="47" spans="1:15" ht="15" customHeight="1" outlineLevel="1">
      <c r="A47" s="294"/>
      <c r="B47" s="339" t="s">
        <v>230</v>
      </c>
      <c r="C47" s="340" t="str">
        <f>IF(C37&gt;"",C37,"")</f>
        <v>Nyberg Johan</v>
      </c>
      <c r="D47" s="340" t="str">
        <f>IF(G38&gt;"",G38,"")</f>
        <v>Söderholm Gustav</v>
      </c>
      <c r="E47" s="341"/>
      <c r="F47" s="263">
        <v>2</v>
      </c>
      <c r="G47" s="263">
        <v>2</v>
      </c>
      <c r="H47" s="263">
        <v>2</v>
      </c>
      <c r="I47" s="263"/>
      <c r="J47" s="342"/>
      <c r="K47" s="343">
        <f t="shared" si="3"/>
        <v>3</v>
      </c>
      <c r="L47" s="344">
        <f t="shared" si="4"/>
        <v>0</v>
      </c>
      <c r="M47" s="345">
        <f t="shared" si="5"/>
        <v>1</v>
      </c>
      <c r="N47" s="346">
        <f t="shared" si="6"/>
      </c>
      <c r="O47" s="47"/>
    </row>
    <row r="48" spans="1:15" ht="15" customHeight="1" outlineLevel="1">
      <c r="A48" s="294"/>
      <c r="B48" s="315" t="s">
        <v>231</v>
      </c>
      <c r="C48" s="316" t="str">
        <f>IF(C38&gt;"",C38,"")</f>
        <v>Pihkala Arttu</v>
      </c>
      <c r="D48" s="316" t="str">
        <f>IF(G36&gt;"",G36,"")</f>
        <v>Wihuri Redmond Liam</v>
      </c>
      <c r="E48" s="347"/>
      <c r="F48" s="263"/>
      <c r="G48" s="250"/>
      <c r="H48" s="250"/>
      <c r="I48" s="250"/>
      <c r="J48" s="264"/>
      <c r="K48" s="317">
        <f t="shared" si="3"/>
      </c>
      <c r="L48" s="318">
        <f t="shared" si="4"/>
      </c>
      <c r="M48" s="319">
        <f t="shared" si="5"/>
      </c>
      <c r="N48" s="320">
        <f t="shared" si="6"/>
      </c>
      <c r="O48" s="47"/>
    </row>
    <row r="49" spans="1:15" ht="15" customHeight="1" outlineLevel="1" thickBot="1">
      <c r="A49" s="294"/>
      <c r="B49" s="331" t="s">
        <v>204</v>
      </c>
      <c r="C49" s="332" t="str">
        <f>IF(C36&gt;"",C36,"")</f>
        <v>Porra Max</v>
      </c>
      <c r="D49" s="332">
        <f>IF(G37&gt;"",G37,"")</f>
      </c>
      <c r="E49" s="348"/>
      <c r="F49" s="349"/>
      <c r="G49" s="333"/>
      <c r="H49" s="349"/>
      <c r="I49" s="333"/>
      <c r="J49" s="333"/>
      <c r="K49" s="335">
        <f t="shared" si="3"/>
      </c>
      <c r="L49" s="336">
        <f t="shared" si="4"/>
      </c>
      <c r="M49" s="337">
        <f t="shared" si="5"/>
      </c>
      <c r="N49" s="338">
        <f t="shared" si="6"/>
      </c>
      <c r="O49" s="47"/>
    </row>
    <row r="50" spans="1:15" ht="15.75" customHeight="1" outlineLevel="1" thickBot="1">
      <c r="A50" s="284"/>
      <c r="B50" s="214"/>
      <c r="C50" s="214"/>
      <c r="D50" s="214"/>
      <c r="E50" s="214"/>
      <c r="F50" s="214"/>
      <c r="G50" s="214"/>
      <c r="H50" s="214"/>
      <c r="I50" s="624" t="s">
        <v>206</v>
      </c>
      <c r="J50" s="625"/>
      <c r="K50" s="350">
        <f>IF(ISBLANK(C36),"",SUM(K41:K49))</f>
        <v>16</v>
      </c>
      <c r="L50" s="351">
        <f>IF(ISBLANK(G36),"",SUM(L41:L49))</f>
        <v>6</v>
      </c>
      <c r="M50" s="352">
        <f>IF(ISBLANK(F41),"",SUM(M41:M49))</f>
        <v>5</v>
      </c>
      <c r="N50" s="353">
        <f>IF(ISBLANK(F41),"",SUM(N41:N49))</f>
        <v>2</v>
      </c>
      <c r="O50" s="47"/>
    </row>
    <row r="51" spans="1:15" ht="12" customHeight="1" outlineLevel="1">
      <c r="A51" s="284"/>
      <c r="B51" s="243" t="s">
        <v>207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354"/>
      <c r="O51" s="47"/>
    </row>
    <row r="52" spans="1:15" ht="15" outlineLevel="1">
      <c r="A52" s="284"/>
      <c r="B52" s="272" t="s">
        <v>208</v>
      </c>
      <c r="C52" s="272"/>
      <c r="D52" s="272" t="s">
        <v>209</v>
      </c>
      <c r="E52" s="273"/>
      <c r="F52" s="272"/>
      <c r="G52" s="272" t="s">
        <v>210</v>
      </c>
      <c r="H52" s="273"/>
      <c r="I52" s="272"/>
      <c r="J52" s="274" t="s">
        <v>211</v>
      </c>
      <c r="K52" s="47"/>
      <c r="L52" s="214"/>
      <c r="M52" s="214"/>
      <c r="N52" s="354"/>
      <c r="O52" s="47"/>
    </row>
    <row r="53" spans="1:15" ht="18.75" outlineLevel="1" thickBot="1">
      <c r="A53" s="284"/>
      <c r="B53" s="214"/>
      <c r="C53" s="214"/>
      <c r="D53" s="214"/>
      <c r="E53" s="214"/>
      <c r="F53" s="214"/>
      <c r="G53" s="214"/>
      <c r="H53" s="214"/>
      <c r="I53" s="214"/>
      <c r="J53" s="626" t="str">
        <f>IF(M50=5,C35,IF(N50=5,G35,""))</f>
        <v>PT Espoo</v>
      </c>
      <c r="K53" s="627"/>
      <c r="L53" s="627"/>
      <c r="M53" s="627"/>
      <c r="N53" s="628"/>
      <c r="O53" s="47"/>
    </row>
    <row r="54" spans="1:15" ht="18.75" customHeight="1" outlineLevel="1" thickBot="1">
      <c r="A54" s="355"/>
      <c r="B54" s="356"/>
      <c r="C54" s="356"/>
      <c r="D54" s="356"/>
      <c r="E54" s="356"/>
      <c r="F54" s="356"/>
      <c r="G54" s="356"/>
      <c r="H54" s="356"/>
      <c r="I54" s="356"/>
      <c r="J54" s="357"/>
      <c r="K54" s="357"/>
      <c r="L54" s="357"/>
      <c r="M54" s="357"/>
      <c r="N54" s="358"/>
      <c r="O54" s="284"/>
    </row>
    <row r="55" s="411" customFormat="1" ht="12" thickTop="1"/>
    <row r="56" ht="19.5" thickBot="1">
      <c r="A56" s="279" t="s">
        <v>234</v>
      </c>
    </row>
    <row r="57" spans="1:17" ht="15.75" customHeight="1" outlineLevel="1" thickTop="1">
      <c r="A57" s="280"/>
      <c r="B57" s="281"/>
      <c r="C57" s="282"/>
      <c r="D57" s="283"/>
      <c r="E57" s="283"/>
      <c r="F57" s="584" t="s">
        <v>177</v>
      </c>
      <c r="G57" s="585"/>
      <c r="H57" s="586" t="s">
        <v>131</v>
      </c>
      <c r="I57" s="587"/>
      <c r="J57" s="587"/>
      <c r="K57" s="587"/>
      <c r="L57" s="587"/>
      <c r="M57" s="587"/>
      <c r="N57" s="588"/>
      <c r="O57" s="284"/>
      <c r="Q57" s="285" t="s">
        <v>214</v>
      </c>
    </row>
    <row r="58" spans="1:17" ht="15.75" customHeight="1" outlineLevel="1">
      <c r="A58" s="284"/>
      <c r="B58" s="286"/>
      <c r="C58" s="273" t="s">
        <v>215</v>
      </c>
      <c r="D58" s="214"/>
      <c r="E58" s="214"/>
      <c r="F58" s="589" t="s">
        <v>180</v>
      </c>
      <c r="G58" s="590"/>
      <c r="H58" s="591" t="s">
        <v>3</v>
      </c>
      <c r="I58" s="592"/>
      <c r="J58" s="593"/>
      <c r="K58" s="594"/>
      <c r="L58" s="594"/>
      <c r="M58" s="594"/>
      <c r="N58" s="595"/>
      <c r="O58" s="47"/>
      <c r="Q58" s="287" t="s">
        <v>216</v>
      </c>
    </row>
    <row r="59" spans="1:17" ht="15.75" outlineLevel="1">
      <c r="A59" s="284"/>
      <c r="B59" s="47"/>
      <c r="C59" s="286" t="s">
        <v>217</v>
      </c>
      <c r="D59" s="214"/>
      <c r="E59" s="214"/>
      <c r="F59" s="596" t="s">
        <v>182</v>
      </c>
      <c r="G59" s="597"/>
      <c r="H59" s="598" t="s">
        <v>232</v>
      </c>
      <c r="I59" s="599"/>
      <c r="J59" s="599"/>
      <c r="K59" s="599"/>
      <c r="L59" s="599"/>
      <c r="M59" s="599"/>
      <c r="N59" s="600"/>
      <c r="O59" s="47"/>
      <c r="Q59" s="287" t="s">
        <v>218</v>
      </c>
    </row>
    <row r="60" spans="1:15" ht="17.25" customHeight="1" outlineLevel="1" thickBot="1">
      <c r="A60" s="284"/>
      <c r="B60" s="218"/>
      <c r="C60" s="288" t="s">
        <v>219</v>
      </c>
      <c r="D60" s="47"/>
      <c r="E60" s="214"/>
      <c r="F60" s="601" t="s">
        <v>220</v>
      </c>
      <c r="G60" s="602"/>
      <c r="H60" s="603">
        <v>41342</v>
      </c>
      <c r="I60" s="604"/>
      <c r="J60" s="604"/>
      <c r="K60" s="289" t="s">
        <v>221</v>
      </c>
      <c r="L60" s="605">
        <v>0.6666666666666666</v>
      </c>
      <c r="M60" s="606"/>
      <c r="N60" s="607"/>
      <c r="O60" s="47"/>
    </row>
    <row r="61" spans="1:15" ht="15.75" customHeight="1" outlineLevel="1" thickTop="1">
      <c r="A61" s="284"/>
      <c r="B61" s="241" t="s">
        <v>222</v>
      </c>
      <c r="D61" s="214"/>
      <c r="E61" s="214"/>
      <c r="F61" s="241" t="s">
        <v>222</v>
      </c>
      <c r="I61" s="290"/>
      <c r="J61" s="291"/>
      <c r="K61" s="292"/>
      <c r="L61" s="292"/>
      <c r="M61" s="292"/>
      <c r="N61" s="293"/>
      <c r="O61" s="47"/>
    </row>
    <row r="62" spans="1:15" ht="16.5" outlineLevel="1" thickBot="1">
      <c r="A62" s="294"/>
      <c r="B62" s="295" t="s">
        <v>186</v>
      </c>
      <c r="C62" s="608" t="s">
        <v>26</v>
      </c>
      <c r="D62" s="609"/>
      <c r="E62" s="296"/>
      <c r="F62" s="297" t="s">
        <v>187</v>
      </c>
      <c r="G62" s="610" t="s">
        <v>28</v>
      </c>
      <c r="H62" s="611"/>
      <c r="I62" s="611"/>
      <c r="J62" s="611"/>
      <c r="K62" s="611"/>
      <c r="L62" s="611"/>
      <c r="M62" s="611"/>
      <c r="N62" s="612"/>
      <c r="O62" s="47"/>
    </row>
    <row r="63" spans="1:15" ht="15" outlineLevel="1">
      <c r="A63" s="294"/>
      <c r="B63" s="298" t="s">
        <v>188</v>
      </c>
      <c r="C63" s="613" t="s">
        <v>284</v>
      </c>
      <c r="D63" s="614"/>
      <c r="E63" s="299"/>
      <c r="F63" s="300" t="s">
        <v>189</v>
      </c>
      <c r="G63" s="615" t="s">
        <v>247</v>
      </c>
      <c r="H63" s="616"/>
      <c r="I63" s="616"/>
      <c r="J63" s="616"/>
      <c r="K63" s="616"/>
      <c r="L63" s="616"/>
      <c r="M63" s="616"/>
      <c r="N63" s="617"/>
      <c r="O63" s="47"/>
    </row>
    <row r="64" spans="1:15" ht="15" outlineLevel="1">
      <c r="A64" s="294"/>
      <c r="B64" s="301" t="s">
        <v>190</v>
      </c>
      <c r="C64" s="618" t="s">
        <v>287</v>
      </c>
      <c r="D64" s="619"/>
      <c r="E64" s="299"/>
      <c r="F64" s="302" t="s">
        <v>191</v>
      </c>
      <c r="G64" s="615" t="s">
        <v>246</v>
      </c>
      <c r="H64" s="616"/>
      <c r="I64" s="616"/>
      <c r="J64" s="616"/>
      <c r="K64" s="616"/>
      <c r="L64" s="616"/>
      <c r="M64" s="616"/>
      <c r="N64" s="617"/>
      <c r="O64" s="47"/>
    </row>
    <row r="65" spans="1:15" ht="15" outlineLevel="1">
      <c r="A65" s="284"/>
      <c r="B65" s="301" t="s">
        <v>223</v>
      </c>
      <c r="C65" s="620" t="s">
        <v>291</v>
      </c>
      <c r="D65" s="621"/>
      <c r="E65" s="299"/>
      <c r="F65" s="303" t="s">
        <v>224</v>
      </c>
      <c r="G65" s="615" t="s">
        <v>317</v>
      </c>
      <c r="H65" s="616"/>
      <c r="I65" s="616"/>
      <c r="J65" s="616"/>
      <c r="K65" s="616"/>
      <c r="L65" s="616"/>
      <c r="M65" s="616"/>
      <c r="N65" s="617"/>
      <c r="O65" s="47"/>
    </row>
    <row r="66" spans="1:15" ht="14.25" customHeight="1" outlineLevel="1">
      <c r="A66" s="284"/>
      <c r="B66" s="214"/>
      <c r="C66" s="214"/>
      <c r="D66" s="214"/>
      <c r="E66" s="214"/>
      <c r="F66" s="241" t="s">
        <v>225</v>
      </c>
      <c r="G66" s="224"/>
      <c r="H66" s="224"/>
      <c r="I66" s="224"/>
      <c r="J66" s="214"/>
      <c r="K66" s="214"/>
      <c r="L66" s="214"/>
      <c r="M66" s="242"/>
      <c r="N66" s="304"/>
      <c r="O66" s="47"/>
    </row>
    <row r="67" spans="1:15" ht="12.75" customHeight="1" outlineLevel="1" thickBot="1">
      <c r="A67" s="284"/>
      <c r="B67" s="213" t="s">
        <v>226</v>
      </c>
      <c r="C67" s="214"/>
      <c r="D67" s="214"/>
      <c r="E67" s="214"/>
      <c r="F67" s="305" t="s">
        <v>195</v>
      </c>
      <c r="G67" s="305" t="s">
        <v>196</v>
      </c>
      <c r="H67" s="305" t="s">
        <v>197</v>
      </c>
      <c r="I67" s="305" t="s">
        <v>198</v>
      </c>
      <c r="J67" s="305" t="s">
        <v>199</v>
      </c>
      <c r="K67" s="622" t="s">
        <v>74</v>
      </c>
      <c r="L67" s="623"/>
      <c r="M67" s="305" t="s">
        <v>200</v>
      </c>
      <c r="N67" s="306" t="s">
        <v>13</v>
      </c>
      <c r="O67" s="47"/>
    </row>
    <row r="68" spans="1:15" ht="15" customHeight="1" outlineLevel="1">
      <c r="A68" s="294"/>
      <c r="B68" s="307" t="s">
        <v>201</v>
      </c>
      <c r="C68" s="308" t="str">
        <f>IF(C63&gt;"",C63,"")</f>
        <v>Vanto Otto</v>
      </c>
      <c r="D68" s="308" t="str">
        <f>IF(G63&gt;"",G63,"")</f>
        <v>Valasti Veeti</v>
      </c>
      <c r="E68" s="308"/>
      <c r="F68" s="309">
        <v>-8</v>
      </c>
      <c r="G68" s="309">
        <v>9</v>
      </c>
      <c r="H68" s="310">
        <v>-5</v>
      </c>
      <c r="I68" s="309">
        <v>5</v>
      </c>
      <c r="J68" s="309">
        <v>-5</v>
      </c>
      <c r="K68" s="311">
        <f>IF(ISBLANK(F68),"",COUNTIF(F68:J68,"&gt;=0"))</f>
        <v>2</v>
      </c>
      <c r="L68" s="312">
        <f>IF(ISBLANK(F68),"",(IF(LEFT(F68,1)="-",1,0)+IF(LEFT(G68,1)="-",1,0)+IF(LEFT(H68,1)="-",1,0)+IF(LEFT(I68,1)="-",1,0)+IF(LEFT(J68,1)="-",1,0)))</f>
        <v>3</v>
      </c>
      <c r="M68" s="313">
        <f>IF(K68=3,1,"")</f>
      </c>
      <c r="N68" s="314">
        <f>IF(L68=3,1,"")</f>
        <v>1</v>
      </c>
      <c r="O68" s="47"/>
    </row>
    <row r="69" spans="1:15" ht="15" customHeight="1" outlineLevel="1">
      <c r="A69" s="294"/>
      <c r="B69" s="315" t="s">
        <v>202</v>
      </c>
      <c r="C69" s="316" t="str">
        <f>IF(C64&gt;"",C64,"")</f>
        <v>Ojala Matias</v>
      </c>
      <c r="D69" s="316" t="str">
        <f>IF(G64&gt;"",G64,"")</f>
        <v>Seitz Miro</v>
      </c>
      <c r="E69" s="316"/>
      <c r="F69" s="255">
        <v>6</v>
      </c>
      <c r="G69" s="250">
        <v>-8</v>
      </c>
      <c r="H69" s="250">
        <v>-5</v>
      </c>
      <c r="I69" s="250">
        <v>-5</v>
      </c>
      <c r="J69" s="250"/>
      <c r="K69" s="317">
        <f>IF(ISBLANK(F69),"",COUNTIF(F69:J69,"&gt;=0"))</f>
        <v>1</v>
      </c>
      <c r="L69" s="318">
        <f>IF(ISBLANK(F69),"",(IF(LEFT(F69,1)="-",1,0)+IF(LEFT(G69,1)="-",1,0)+IF(LEFT(H69,1)="-",1,0)+IF(LEFT(I69,1)="-",1,0)+IF(LEFT(J69,1)="-",1,0)))</f>
        <v>3</v>
      </c>
      <c r="M69" s="319">
        <f>IF(K69=3,1,"")</f>
      </c>
      <c r="N69" s="320">
        <f>IF(L69=3,1,"")</f>
        <v>1</v>
      </c>
      <c r="O69" s="47"/>
    </row>
    <row r="70" spans="1:15" ht="15" customHeight="1" outlineLevel="1" thickBot="1">
      <c r="A70" s="294"/>
      <c r="B70" s="321" t="s">
        <v>227</v>
      </c>
      <c r="C70" s="322" t="str">
        <f>IF(C65&gt;"",C65,"")</f>
        <v>Laaksonen Samu</v>
      </c>
      <c r="D70" s="322" t="str">
        <f>IF(G65&gt;"",G65,"")</f>
        <v>Flemming Veikka</v>
      </c>
      <c r="E70" s="322"/>
      <c r="F70" s="255">
        <v>-5</v>
      </c>
      <c r="G70" s="323">
        <v>-5</v>
      </c>
      <c r="H70" s="255">
        <v>-7</v>
      </c>
      <c r="I70" s="255"/>
      <c r="J70" s="255"/>
      <c r="K70" s="317">
        <f aca="true" t="shared" si="7" ref="K70:K76">IF(ISBLANK(F70),"",COUNTIF(F70:J70,"&gt;=0"))</f>
        <v>0</v>
      </c>
      <c r="L70" s="324">
        <f aca="true" t="shared" si="8" ref="L70:L76">IF(ISBLANK(F70),"",(IF(LEFT(F70,1)="-",1,0)+IF(LEFT(G70,1)="-",1,0)+IF(LEFT(H70,1)="-",1,0)+IF(LEFT(I70,1)="-",1,0)+IF(LEFT(J70,1)="-",1,0)))</f>
        <v>3</v>
      </c>
      <c r="M70" s="325">
        <f aca="true" t="shared" si="9" ref="M70:M76">IF(K70=3,1,"")</f>
      </c>
      <c r="N70" s="326">
        <f aca="true" t="shared" si="10" ref="N70:N76">IF(L70=3,1,"")</f>
        <v>1</v>
      </c>
      <c r="O70" s="47"/>
    </row>
    <row r="71" spans="1:15" ht="15" customHeight="1" outlineLevel="1">
      <c r="A71" s="294"/>
      <c r="B71" s="327" t="s">
        <v>205</v>
      </c>
      <c r="C71" s="308" t="str">
        <f>IF(C64&gt;"",C64,"")</f>
        <v>Ojala Matias</v>
      </c>
      <c r="D71" s="308" t="str">
        <f>IF(G63&gt;"",G63,"")</f>
        <v>Valasti Veeti</v>
      </c>
      <c r="E71" s="328"/>
      <c r="F71" s="329">
        <v>6</v>
      </c>
      <c r="G71" s="330">
        <v>6</v>
      </c>
      <c r="H71" s="329">
        <v>-8</v>
      </c>
      <c r="I71" s="329">
        <v>10</v>
      </c>
      <c r="J71" s="329"/>
      <c r="K71" s="311">
        <f t="shared" si="7"/>
        <v>3</v>
      </c>
      <c r="L71" s="312">
        <f t="shared" si="8"/>
        <v>1</v>
      </c>
      <c r="M71" s="313">
        <f t="shared" si="9"/>
        <v>1</v>
      </c>
      <c r="N71" s="314">
        <f t="shared" si="10"/>
      </c>
      <c r="O71" s="47"/>
    </row>
    <row r="72" spans="1:15" ht="15" customHeight="1" outlineLevel="1">
      <c r="A72" s="294"/>
      <c r="B72" s="321" t="s">
        <v>228</v>
      </c>
      <c r="C72" s="316" t="str">
        <f>IF(C63&gt;"",C63,"")</f>
        <v>Vanto Otto</v>
      </c>
      <c r="D72" s="316" t="str">
        <f>IF(G65&gt;"",G65,"")</f>
        <v>Flemming Veikka</v>
      </c>
      <c r="E72" s="322"/>
      <c r="F72" s="255">
        <v>-1</v>
      </c>
      <c r="G72" s="323">
        <v>-6</v>
      </c>
      <c r="H72" s="463" t="s">
        <v>413</v>
      </c>
      <c r="I72" s="255"/>
      <c r="J72" s="255"/>
      <c r="K72" s="317">
        <f t="shared" si="7"/>
        <v>0</v>
      </c>
      <c r="L72" s="318">
        <f t="shared" si="8"/>
        <v>3</v>
      </c>
      <c r="M72" s="319">
        <f t="shared" si="9"/>
      </c>
      <c r="N72" s="320">
        <f t="shared" si="10"/>
        <v>1</v>
      </c>
      <c r="O72" s="47"/>
    </row>
    <row r="73" spans="1:15" ht="15" customHeight="1" outlineLevel="1" thickBot="1">
      <c r="A73" s="294"/>
      <c r="B73" s="331" t="s">
        <v>229</v>
      </c>
      <c r="C73" s="332" t="str">
        <f>IF(C65&gt;"",C65,"")</f>
        <v>Laaksonen Samu</v>
      </c>
      <c r="D73" s="332" t="str">
        <f>IF(G64&gt;"",G64,"")</f>
        <v>Seitz Miro</v>
      </c>
      <c r="E73" s="332"/>
      <c r="F73" s="333">
        <v>-6</v>
      </c>
      <c r="G73" s="334">
        <v>-7</v>
      </c>
      <c r="H73" s="333">
        <v>9</v>
      </c>
      <c r="I73" s="333">
        <v>-10</v>
      </c>
      <c r="J73" s="333"/>
      <c r="K73" s="335">
        <f t="shared" si="7"/>
        <v>1</v>
      </c>
      <c r="L73" s="336">
        <f t="shared" si="8"/>
        <v>3</v>
      </c>
      <c r="M73" s="337">
        <f t="shared" si="9"/>
      </c>
      <c r="N73" s="338">
        <f t="shared" si="10"/>
        <v>1</v>
      </c>
      <c r="O73" s="47"/>
    </row>
    <row r="74" spans="1:15" ht="15" customHeight="1" outlineLevel="1">
      <c r="A74" s="294"/>
      <c r="B74" s="339" t="s">
        <v>230</v>
      </c>
      <c r="C74" s="340" t="str">
        <f>IF(C64&gt;"",C64,"")</f>
        <v>Ojala Matias</v>
      </c>
      <c r="D74" s="340" t="str">
        <f>IF(G65&gt;"",G65,"")</f>
        <v>Flemming Veikka</v>
      </c>
      <c r="E74" s="341"/>
      <c r="F74" s="263"/>
      <c r="G74" s="263"/>
      <c r="H74" s="263"/>
      <c r="I74" s="263"/>
      <c r="J74" s="342"/>
      <c r="K74" s="343">
        <f t="shared" si="7"/>
      </c>
      <c r="L74" s="344">
        <f t="shared" si="8"/>
      </c>
      <c r="M74" s="345">
        <f t="shared" si="9"/>
      </c>
      <c r="N74" s="346">
        <f t="shared" si="10"/>
      </c>
      <c r="O74" s="47"/>
    </row>
    <row r="75" spans="1:15" ht="15" customHeight="1" outlineLevel="1">
      <c r="A75" s="294"/>
      <c r="B75" s="315" t="s">
        <v>231</v>
      </c>
      <c r="C75" s="316" t="str">
        <f>IF(C65&gt;"",C65,"")</f>
        <v>Laaksonen Samu</v>
      </c>
      <c r="D75" s="316" t="str">
        <f>IF(G63&gt;"",G63,"")</f>
        <v>Valasti Veeti</v>
      </c>
      <c r="E75" s="347"/>
      <c r="F75" s="263"/>
      <c r="G75" s="250"/>
      <c r="H75" s="250"/>
      <c r="I75" s="250"/>
      <c r="J75" s="264"/>
      <c r="K75" s="317">
        <f t="shared" si="7"/>
      </c>
      <c r="L75" s="318">
        <f t="shared" si="8"/>
      </c>
      <c r="M75" s="319">
        <f t="shared" si="9"/>
      </c>
      <c r="N75" s="320">
        <f t="shared" si="10"/>
      </c>
      <c r="O75" s="47"/>
    </row>
    <row r="76" spans="1:15" ht="15" customHeight="1" outlineLevel="1" thickBot="1">
      <c r="A76" s="294"/>
      <c r="B76" s="331" t="s">
        <v>204</v>
      </c>
      <c r="C76" s="332" t="str">
        <f>IF(C63&gt;"",C63,"")</f>
        <v>Vanto Otto</v>
      </c>
      <c r="D76" s="332" t="str">
        <f>IF(G64&gt;"",G64,"")</f>
        <v>Seitz Miro</v>
      </c>
      <c r="E76" s="348"/>
      <c r="F76" s="349"/>
      <c r="G76" s="333"/>
      <c r="H76" s="349"/>
      <c r="I76" s="333"/>
      <c r="J76" s="333"/>
      <c r="K76" s="335">
        <f t="shared" si="7"/>
      </c>
      <c r="L76" s="336">
        <f t="shared" si="8"/>
      </c>
      <c r="M76" s="337">
        <f t="shared" si="9"/>
      </c>
      <c r="N76" s="338">
        <f t="shared" si="10"/>
      </c>
      <c r="O76" s="47"/>
    </row>
    <row r="77" spans="1:15" ht="15.75" customHeight="1" outlineLevel="1" thickBot="1">
      <c r="A77" s="284"/>
      <c r="B77" s="214"/>
      <c r="C77" s="214"/>
      <c r="D77" s="214"/>
      <c r="E77" s="214"/>
      <c r="F77" s="214"/>
      <c r="G77" s="214"/>
      <c r="H77" s="214"/>
      <c r="I77" s="624" t="s">
        <v>206</v>
      </c>
      <c r="J77" s="625"/>
      <c r="K77" s="350">
        <f>IF(ISBLANK(C63),"",SUM(K68:K76))</f>
        <v>7</v>
      </c>
      <c r="L77" s="351">
        <f>IF(ISBLANK(G63),"",SUM(L68:L76))</f>
        <v>16</v>
      </c>
      <c r="M77" s="352">
        <f>IF(ISBLANK(F68),"",SUM(M68:M76))</f>
        <v>1</v>
      </c>
      <c r="N77" s="353">
        <f>IF(ISBLANK(F68),"",SUM(N68:N76))</f>
        <v>5</v>
      </c>
      <c r="O77" s="47"/>
    </row>
    <row r="78" spans="1:15" ht="12" customHeight="1" outlineLevel="1">
      <c r="A78" s="284"/>
      <c r="B78" s="243" t="s">
        <v>207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354"/>
      <c r="O78" s="47"/>
    </row>
    <row r="79" spans="1:15" ht="15" outlineLevel="1">
      <c r="A79" s="284"/>
      <c r="B79" s="272" t="s">
        <v>208</v>
      </c>
      <c r="C79" s="272"/>
      <c r="D79" s="272" t="s">
        <v>209</v>
      </c>
      <c r="E79" s="273"/>
      <c r="F79" s="272"/>
      <c r="G79" s="272" t="s">
        <v>210</v>
      </c>
      <c r="H79" s="273"/>
      <c r="I79" s="272"/>
      <c r="J79" s="274" t="s">
        <v>211</v>
      </c>
      <c r="K79" s="47"/>
      <c r="L79" s="214"/>
      <c r="M79" s="214"/>
      <c r="N79" s="354"/>
      <c r="O79" s="47"/>
    </row>
    <row r="80" spans="1:15" ht="18.75" outlineLevel="1" thickBot="1">
      <c r="A80" s="284"/>
      <c r="B80" s="214"/>
      <c r="C80" s="214"/>
      <c r="D80" s="214"/>
      <c r="E80" s="214"/>
      <c r="F80" s="214"/>
      <c r="G80" s="214"/>
      <c r="H80" s="214"/>
      <c r="I80" s="214"/>
      <c r="J80" s="626" t="str">
        <f>IF(M77=5,C62,IF(N77=5,G62,""))</f>
        <v>KoKa</v>
      </c>
      <c r="K80" s="627"/>
      <c r="L80" s="627"/>
      <c r="M80" s="627"/>
      <c r="N80" s="628"/>
      <c r="O80" s="47"/>
    </row>
    <row r="81" spans="1:15" ht="18.75" customHeight="1" outlineLevel="1" thickBot="1">
      <c r="A81" s="355"/>
      <c r="B81" s="356"/>
      <c r="C81" s="356"/>
      <c r="D81" s="356"/>
      <c r="E81" s="356"/>
      <c r="F81" s="356"/>
      <c r="G81" s="356"/>
      <c r="H81" s="356"/>
      <c r="I81" s="356"/>
      <c r="J81" s="357"/>
      <c r="K81" s="357"/>
      <c r="L81" s="357"/>
      <c r="M81" s="357"/>
      <c r="N81" s="358"/>
      <c r="O81" s="284"/>
    </row>
    <row r="82" s="411" customFormat="1" ht="12" thickTop="1"/>
    <row r="83" ht="19.5" thickBot="1">
      <c r="A83" s="279" t="s">
        <v>452</v>
      </c>
    </row>
    <row r="84" spans="1:17" ht="15.75" customHeight="1" outlineLevel="1" thickTop="1">
      <c r="A84" s="280"/>
      <c r="B84" s="281"/>
      <c r="C84" s="282"/>
      <c r="D84" s="283"/>
      <c r="E84" s="283"/>
      <c r="F84" s="584" t="s">
        <v>177</v>
      </c>
      <c r="G84" s="585"/>
      <c r="H84" s="586" t="s">
        <v>131</v>
      </c>
      <c r="I84" s="587"/>
      <c r="J84" s="587"/>
      <c r="K84" s="587"/>
      <c r="L84" s="587"/>
      <c r="M84" s="587"/>
      <c r="N84" s="588"/>
      <c r="O84" s="284"/>
      <c r="Q84" s="285" t="s">
        <v>214</v>
      </c>
    </row>
    <row r="85" spans="1:17" ht="15.75" customHeight="1" outlineLevel="1">
      <c r="A85" s="284"/>
      <c r="B85" s="286"/>
      <c r="C85" s="273" t="s">
        <v>215</v>
      </c>
      <c r="D85" s="214"/>
      <c r="E85" s="214"/>
      <c r="F85" s="589" t="s">
        <v>180</v>
      </c>
      <c r="G85" s="590"/>
      <c r="H85" s="591" t="s">
        <v>3</v>
      </c>
      <c r="I85" s="592"/>
      <c r="J85" s="593"/>
      <c r="K85" s="594"/>
      <c r="L85" s="594"/>
      <c r="M85" s="594"/>
      <c r="N85" s="595"/>
      <c r="O85" s="47"/>
      <c r="Q85" s="287" t="s">
        <v>216</v>
      </c>
    </row>
    <row r="86" spans="1:17" ht="15.75" outlineLevel="1">
      <c r="A86" s="284"/>
      <c r="B86" s="47"/>
      <c r="C86" s="286" t="s">
        <v>217</v>
      </c>
      <c r="D86" s="214"/>
      <c r="E86" s="214"/>
      <c r="F86" s="596" t="s">
        <v>182</v>
      </c>
      <c r="G86" s="597"/>
      <c r="H86" s="598" t="s">
        <v>232</v>
      </c>
      <c r="I86" s="599"/>
      <c r="J86" s="599"/>
      <c r="K86" s="599"/>
      <c r="L86" s="599"/>
      <c r="M86" s="599"/>
      <c r="N86" s="600"/>
      <c r="O86" s="47"/>
      <c r="Q86" s="287" t="s">
        <v>218</v>
      </c>
    </row>
    <row r="87" spans="1:15" ht="17.25" customHeight="1" outlineLevel="1" thickBot="1">
      <c r="A87" s="284"/>
      <c r="B87" s="218"/>
      <c r="C87" s="288" t="s">
        <v>219</v>
      </c>
      <c r="D87" s="47"/>
      <c r="E87" s="214"/>
      <c r="F87" s="601" t="s">
        <v>220</v>
      </c>
      <c r="G87" s="602"/>
      <c r="H87" s="603">
        <v>41342</v>
      </c>
      <c r="I87" s="604"/>
      <c r="J87" s="604"/>
      <c r="K87" s="289" t="s">
        <v>221</v>
      </c>
      <c r="L87" s="605">
        <v>0.6666666666666666</v>
      </c>
      <c r="M87" s="606"/>
      <c r="N87" s="607"/>
      <c r="O87" s="47"/>
    </row>
    <row r="88" spans="1:15" ht="15.75" customHeight="1" outlineLevel="1" thickTop="1">
      <c r="A88" s="284"/>
      <c r="B88" s="241" t="s">
        <v>222</v>
      </c>
      <c r="D88" s="214"/>
      <c r="E88" s="214"/>
      <c r="F88" s="241" t="s">
        <v>222</v>
      </c>
      <c r="I88" s="290"/>
      <c r="J88" s="291"/>
      <c r="K88" s="292"/>
      <c r="L88" s="292"/>
      <c r="M88" s="292"/>
      <c r="N88" s="293"/>
      <c r="O88" s="47"/>
    </row>
    <row r="89" spans="1:15" ht="16.5" outlineLevel="1" thickBot="1">
      <c r="A89" s="294"/>
      <c r="B89" s="295" t="s">
        <v>186</v>
      </c>
      <c r="C89" s="608" t="s">
        <v>17</v>
      </c>
      <c r="D89" s="609"/>
      <c r="E89" s="296"/>
      <c r="F89" s="297" t="s">
        <v>187</v>
      </c>
      <c r="G89" s="610" t="s">
        <v>24</v>
      </c>
      <c r="H89" s="611"/>
      <c r="I89" s="611"/>
      <c r="J89" s="611"/>
      <c r="K89" s="611"/>
      <c r="L89" s="611"/>
      <c r="M89" s="611"/>
      <c r="N89" s="612"/>
      <c r="O89" s="47"/>
    </row>
    <row r="90" spans="1:15" ht="15" outlineLevel="1">
      <c r="A90" s="294"/>
      <c r="B90" s="298" t="s">
        <v>188</v>
      </c>
      <c r="C90" s="613" t="s">
        <v>533</v>
      </c>
      <c r="D90" s="614"/>
      <c r="E90" s="299"/>
      <c r="F90" s="300" t="s">
        <v>189</v>
      </c>
      <c r="G90" s="615" t="s">
        <v>275</v>
      </c>
      <c r="H90" s="616"/>
      <c r="I90" s="616"/>
      <c r="J90" s="616"/>
      <c r="K90" s="616"/>
      <c r="L90" s="616"/>
      <c r="M90" s="616"/>
      <c r="N90" s="617"/>
      <c r="O90" s="47"/>
    </row>
    <row r="91" spans="1:15" ht="15" outlineLevel="1">
      <c r="A91" s="294"/>
      <c r="B91" s="301" t="s">
        <v>190</v>
      </c>
      <c r="C91" s="618" t="s">
        <v>249</v>
      </c>
      <c r="D91" s="619"/>
      <c r="E91" s="299"/>
      <c r="F91" s="302" t="s">
        <v>191</v>
      </c>
      <c r="G91" s="615" t="s">
        <v>271</v>
      </c>
      <c r="H91" s="616"/>
      <c r="I91" s="616"/>
      <c r="J91" s="616"/>
      <c r="K91" s="616"/>
      <c r="L91" s="616"/>
      <c r="M91" s="616"/>
      <c r="N91" s="617"/>
      <c r="O91" s="47"/>
    </row>
    <row r="92" spans="1:15" ht="15" outlineLevel="1">
      <c r="A92" s="284"/>
      <c r="B92" s="301" t="s">
        <v>223</v>
      </c>
      <c r="C92" s="620" t="s">
        <v>535</v>
      </c>
      <c r="D92" s="621"/>
      <c r="E92" s="299"/>
      <c r="F92" s="303" t="s">
        <v>224</v>
      </c>
      <c r="G92" s="615" t="s">
        <v>279</v>
      </c>
      <c r="H92" s="616"/>
      <c r="I92" s="616"/>
      <c r="J92" s="616"/>
      <c r="K92" s="616"/>
      <c r="L92" s="616"/>
      <c r="M92" s="616"/>
      <c r="N92" s="617"/>
      <c r="O92" s="47"/>
    </row>
    <row r="93" spans="1:15" ht="14.25" customHeight="1" outlineLevel="1">
      <c r="A93" s="284"/>
      <c r="B93" s="214"/>
      <c r="C93" s="214"/>
      <c r="D93" s="214"/>
      <c r="E93" s="214"/>
      <c r="F93" s="241" t="s">
        <v>225</v>
      </c>
      <c r="G93" s="224"/>
      <c r="H93" s="224"/>
      <c r="I93" s="224"/>
      <c r="J93" s="214"/>
      <c r="K93" s="214"/>
      <c r="L93" s="214"/>
      <c r="M93" s="242"/>
      <c r="N93" s="304"/>
      <c r="O93" s="47"/>
    </row>
    <row r="94" spans="1:15" ht="12.75" customHeight="1" outlineLevel="1" thickBot="1">
      <c r="A94" s="284"/>
      <c r="B94" s="213" t="s">
        <v>226</v>
      </c>
      <c r="C94" s="214"/>
      <c r="D94" s="214"/>
      <c r="E94" s="214"/>
      <c r="F94" s="305" t="s">
        <v>195</v>
      </c>
      <c r="G94" s="305" t="s">
        <v>196</v>
      </c>
      <c r="H94" s="305" t="s">
        <v>197</v>
      </c>
      <c r="I94" s="305" t="s">
        <v>198</v>
      </c>
      <c r="J94" s="305" t="s">
        <v>199</v>
      </c>
      <c r="K94" s="622" t="s">
        <v>74</v>
      </c>
      <c r="L94" s="623"/>
      <c r="M94" s="305" t="s">
        <v>200</v>
      </c>
      <c r="N94" s="306" t="s">
        <v>13</v>
      </c>
      <c r="O94" s="47"/>
    </row>
    <row r="95" spans="1:15" ht="15" customHeight="1" outlineLevel="1">
      <c r="A95" s="294"/>
      <c r="B95" s="307" t="s">
        <v>201</v>
      </c>
      <c r="C95" s="308" t="str">
        <f>IF(C90&gt;"",C90,"")</f>
        <v>Larkin Stephan</v>
      </c>
      <c r="D95" s="308" t="str">
        <f>IF(G90&gt;"",G90,"")</f>
        <v>Rautalin Taneli</v>
      </c>
      <c r="E95" s="308"/>
      <c r="F95" s="309">
        <v>-3</v>
      </c>
      <c r="G95" s="309">
        <v>-6</v>
      </c>
      <c r="H95" s="310">
        <v>-4</v>
      </c>
      <c r="I95" s="309"/>
      <c r="J95" s="309"/>
      <c r="K95" s="311">
        <f>IF(ISBLANK(F95),"",COUNTIF(F95:J95,"&gt;=0"))</f>
        <v>0</v>
      </c>
      <c r="L95" s="312">
        <f>IF(ISBLANK(F95),"",(IF(LEFT(F95,1)="-",1,0)+IF(LEFT(G95,1)="-",1,0)+IF(LEFT(H95,1)="-",1,0)+IF(LEFT(I95,1)="-",1,0)+IF(LEFT(J95,1)="-",1,0)))</f>
        <v>3</v>
      </c>
      <c r="M95" s="313">
        <f>IF(K95=3,1,"")</f>
      </c>
      <c r="N95" s="314">
        <f>IF(L95=3,1,"")</f>
        <v>1</v>
      </c>
      <c r="O95" s="47"/>
    </row>
    <row r="96" spans="1:15" ht="15" customHeight="1" outlineLevel="1">
      <c r="A96" s="294"/>
      <c r="B96" s="315" t="s">
        <v>202</v>
      </c>
      <c r="C96" s="316" t="str">
        <f>IF(C91&gt;"",C91,"")</f>
        <v>Lotto Max</v>
      </c>
      <c r="D96" s="316" t="str">
        <f>IF(G91&gt;"",G91,"")</f>
        <v>Tiljander Aleksi</v>
      </c>
      <c r="E96" s="316"/>
      <c r="F96" s="255">
        <v>-7</v>
      </c>
      <c r="G96" s="250">
        <v>-9</v>
      </c>
      <c r="H96" s="250">
        <v>-5</v>
      </c>
      <c r="I96" s="250"/>
      <c r="J96" s="250"/>
      <c r="K96" s="317">
        <f>IF(ISBLANK(F96),"",COUNTIF(F96:J96,"&gt;=0"))</f>
        <v>0</v>
      </c>
      <c r="L96" s="318">
        <f>IF(ISBLANK(F96),"",(IF(LEFT(F96,1)="-",1,0)+IF(LEFT(G96,1)="-",1,0)+IF(LEFT(H96,1)="-",1,0)+IF(LEFT(I96,1)="-",1,0)+IF(LEFT(J96,1)="-",1,0)))</f>
        <v>3</v>
      </c>
      <c r="M96" s="319">
        <f>IF(K96=3,1,"")</f>
      </c>
      <c r="N96" s="320">
        <f>IF(L96=3,1,"")</f>
        <v>1</v>
      </c>
      <c r="O96" s="47"/>
    </row>
    <row r="97" spans="1:15" ht="15" customHeight="1" outlineLevel="1" thickBot="1">
      <c r="A97" s="294"/>
      <c r="B97" s="321" t="s">
        <v>227</v>
      </c>
      <c r="C97" s="322" t="str">
        <f>IF(C92&gt;"",C92,"")</f>
        <v>Filyushkin Danila</v>
      </c>
      <c r="D97" s="322" t="str">
        <f>IF(G92&gt;"",G92,"")</f>
        <v>Salakari Eemil</v>
      </c>
      <c r="E97" s="322"/>
      <c r="F97" s="255">
        <v>-1</v>
      </c>
      <c r="G97" s="323">
        <v>-8</v>
      </c>
      <c r="H97" s="255">
        <v>-1</v>
      </c>
      <c r="I97" s="255"/>
      <c r="J97" s="255"/>
      <c r="K97" s="317">
        <f aca="true" t="shared" si="11" ref="K97:K103">IF(ISBLANK(F97),"",COUNTIF(F97:J97,"&gt;=0"))</f>
        <v>0</v>
      </c>
      <c r="L97" s="324">
        <f aca="true" t="shared" si="12" ref="L97:L103">IF(ISBLANK(F97),"",(IF(LEFT(F97,1)="-",1,0)+IF(LEFT(G97,1)="-",1,0)+IF(LEFT(H97,1)="-",1,0)+IF(LEFT(I97,1)="-",1,0)+IF(LEFT(J97,1)="-",1,0)))</f>
        <v>3</v>
      </c>
      <c r="M97" s="325">
        <f aca="true" t="shared" si="13" ref="M97:M103">IF(K97=3,1,"")</f>
      </c>
      <c r="N97" s="326">
        <f aca="true" t="shared" si="14" ref="N97:N103">IF(L97=3,1,"")</f>
        <v>1</v>
      </c>
      <c r="O97" s="47"/>
    </row>
    <row r="98" spans="1:15" ht="15" customHeight="1" outlineLevel="1">
      <c r="A98" s="294"/>
      <c r="B98" s="327" t="s">
        <v>205</v>
      </c>
      <c r="C98" s="308" t="str">
        <f>IF(C91&gt;"",C91,"")</f>
        <v>Lotto Max</v>
      </c>
      <c r="D98" s="308" t="str">
        <f>IF(G90&gt;"",G90,"")</f>
        <v>Rautalin Taneli</v>
      </c>
      <c r="E98" s="328"/>
      <c r="F98" s="329">
        <v>12</v>
      </c>
      <c r="G98" s="330">
        <v>-8</v>
      </c>
      <c r="H98" s="329">
        <v>-3</v>
      </c>
      <c r="I98" s="329">
        <v>-8</v>
      </c>
      <c r="J98" s="329"/>
      <c r="K98" s="311">
        <f t="shared" si="11"/>
        <v>1</v>
      </c>
      <c r="L98" s="312">
        <f t="shared" si="12"/>
        <v>3</v>
      </c>
      <c r="M98" s="313">
        <f t="shared" si="13"/>
      </c>
      <c r="N98" s="314">
        <f t="shared" si="14"/>
        <v>1</v>
      </c>
      <c r="O98" s="47"/>
    </row>
    <row r="99" spans="1:15" ht="15" customHeight="1" outlineLevel="1">
      <c r="A99" s="294"/>
      <c r="B99" s="321" t="s">
        <v>228</v>
      </c>
      <c r="C99" s="316" t="str">
        <f>IF(C90&gt;"",C90,"")</f>
        <v>Larkin Stephan</v>
      </c>
      <c r="D99" s="316" t="str">
        <f>IF(G92&gt;"",G92,"")</f>
        <v>Salakari Eemil</v>
      </c>
      <c r="E99" s="322"/>
      <c r="F99" s="255">
        <v>-2</v>
      </c>
      <c r="G99" s="323">
        <v>-3</v>
      </c>
      <c r="H99" s="255">
        <v>-2</v>
      </c>
      <c r="I99" s="255"/>
      <c r="J99" s="255"/>
      <c r="K99" s="317">
        <f t="shared" si="11"/>
        <v>0</v>
      </c>
      <c r="L99" s="318">
        <f t="shared" si="12"/>
        <v>3</v>
      </c>
      <c r="M99" s="319">
        <f t="shared" si="13"/>
      </c>
      <c r="N99" s="320">
        <f t="shared" si="14"/>
        <v>1</v>
      </c>
      <c r="O99" s="47"/>
    </row>
    <row r="100" spans="1:15" ht="15" customHeight="1" outlineLevel="1" thickBot="1">
      <c r="A100" s="294"/>
      <c r="B100" s="331" t="s">
        <v>229</v>
      </c>
      <c r="C100" s="332" t="str">
        <f>IF(C92&gt;"",C92,"")</f>
        <v>Filyushkin Danila</v>
      </c>
      <c r="D100" s="332" t="str">
        <f>IF(G91&gt;"",G91,"")</f>
        <v>Tiljander Aleksi</v>
      </c>
      <c r="E100" s="332"/>
      <c r="F100" s="333"/>
      <c r="G100" s="334"/>
      <c r="H100" s="333"/>
      <c r="I100" s="333"/>
      <c r="J100" s="333"/>
      <c r="K100" s="335">
        <f t="shared" si="11"/>
      </c>
      <c r="L100" s="336">
        <f t="shared" si="12"/>
      </c>
      <c r="M100" s="337">
        <f t="shared" si="13"/>
      </c>
      <c r="N100" s="338">
        <f t="shared" si="14"/>
      </c>
      <c r="O100" s="47"/>
    </row>
    <row r="101" spans="1:15" ht="15" customHeight="1" outlineLevel="1">
      <c r="A101" s="294"/>
      <c r="B101" s="339" t="s">
        <v>230</v>
      </c>
      <c r="C101" s="340" t="str">
        <f>IF(C91&gt;"",C91,"")</f>
        <v>Lotto Max</v>
      </c>
      <c r="D101" s="340" t="str">
        <f>IF(G92&gt;"",G92,"")</f>
        <v>Salakari Eemil</v>
      </c>
      <c r="E101" s="341"/>
      <c r="F101" s="263"/>
      <c r="G101" s="263"/>
      <c r="H101" s="263"/>
      <c r="I101" s="263"/>
      <c r="J101" s="342"/>
      <c r="K101" s="343">
        <f t="shared" si="11"/>
      </c>
      <c r="L101" s="344">
        <f t="shared" si="12"/>
      </c>
      <c r="M101" s="345">
        <f t="shared" si="13"/>
      </c>
      <c r="N101" s="346">
        <f t="shared" si="14"/>
      </c>
      <c r="O101" s="47"/>
    </row>
    <row r="102" spans="1:15" ht="15" customHeight="1" outlineLevel="1">
      <c r="A102" s="294"/>
      <c r="B102" s="315" t="s">
        <v>231</v>
      </c>
      <c r="C102" s="316" t="str">
        <f>IF(C92&gt;"",C92,"")</f>
        <v>Filyushkin Danila</v>
      </c>
      <c r="D102" s="316" t="str">
        <f>IF(G90&gt;"",G90,"")</f>
        <v>Rautalin Taneli</v>
      </c>
      <c r="E102" s="347"/>
      <c r="F102" s="263"/>
      <c r="G102" s="250"/>
      <c r="H102" s="250"/>
      <c r="I102" s="250"/>
      <c r="J102" s="264"/>
      <c r="K102" s="317">
        <f t="shared" si="11"/>
      </c>
      <c r="L102" s="318">
        <f t="shared" si="12"/>
      </c>
      <c r="M102" s="319">
        <f t="shared" si="13"/>
      </c>
      <c r="N102" s="320">
        <f t="shared" si="14"/>
      </c>
      <c r="O102" s="47"/>
    </row>
    <row r="103" spans="1:15" ht="15" customHeight="1" outlineLevel="1" thickBot="1">
      <c r="A103" s="294"/>
      <c r="B103" s="331" t="s">
        <v>204</v>
      </c>
      <c r="C103" s="332" t="str">
        <f>IF(C90&gt;"",C90,"")</f>
        <v>Larkin Stephan</v>
      </c>
      <c r="D103" s="332" t="str">
        <f>IF(G91&gt;"",G91,"")</f>
        <v>Tiljander Aleksi</v>
      </c>
      <c r="E103" s="348"/>
      <c r="F103" s="349"/>
      <c r="G103" s="333"/>
      <c r="H103" s="349"/>
      <c r="I103" s="333"/>
      <c r="J103" s="333"/>
      <c r="K103" s="335">
        <f t="shared" si="11"/>
      </c>
      <c r="L103" s="336">
        <f t="shared" si="12"/>
      </c>
      <c r="M103" s="337">
        <f t="shared" si="13"/>
      </c>
      <c r="N103" s="338">
        <f t="shared" si="14"/>
      </c>
      <c r="O103" s="47"/>
    </row>
    <row r="104" spans="1:15" ht="15.75" customHeight="1" outlineLevel="1" thickBot="1">
      <c r="A104" s="284"/>
      <c r="B104" s="214"/>
      <c r="C104" s="214"/>
      <c r="D104" s="214"/>
      <c r="E104" s="214"/>
      <c r="F104" s="214"/>
      <c r="G104" s="214"/>
      <c r="H104" s="214"/>
      <c r="I104" s="624" t="s">
        <v>206</v>
      </c>
      <c r="J104" s="625"/>
      <c r="K104" s="350">
        <f>IF(ISBLANK(C90),"",SUM(K95:K103))</f>
        <v>1</v>
      </c>
      <c r="L104" s="351">
        <f>IF(ISBLANK(G90),"",SUM(L95:L103))</f>
        <v>15</v>
      </c>
      <c r="M104" s="352">
        <f>IF(ISBLANK(F95),"",SUM(M95:M103))</f>
        <v>0</v>
      </c>
      <c r="N104" s="353">
        <f>IF(ISBLANK(F95),"",SUM(N95:N103))</f>
        <v>5</v>
      </c>
      <c r="O104" s="47"/>
    </row>
    <row r="105" spans="1:15" ht="12" customHeight="1" outlineLevel="1">
      <c r="A105" s="284"/>
      <c r="B105" s="243" t="s">
        <v>207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354"/>
      <c r="O105" s="47"/>
    </row>
    <row r="106" spans="1:15" ht="15" outlineLevel="1">
      <c r="A106" s="284"/>
      <c r="B106" s="272" t="s">
        <v>208</v>
      </c>
      <c r="C106" s="272"/>
      <c r="D106" s="272" t="s">
        <v>209</v>
      </c>
      <c r="E106" s="273"/>
      <c r="F106" s="272"/>
      <c r="G106" s="272" t="s">
        <v>210</v>
      </c>
      <c r="H106" s="273"/>
      <c r="I106" s="272"/>
      <c r="J106" s="274" t="s">
        <v>211</v>
      </c>
      <c r="K106" s="47"/>
      <c r="L106" s="214"/>
      <c r="M106" s="214"/>
      <c r="N106" s="354"/>
      <c r="O106" s="47"/>
    </row>
    <row r="107" spans="1:15" ht="18.75" outlineLevel="1" thickBot="1">
      <c r="A107" s="284"/>
      <c r="B107" s="214"/>
      <c r="C107" s="214"/>
      <c r="D107" s="214"/>
      <c r="E107" s="214"/>
      <c r="F107" s="214"/>
      <c r="G107" s="214"/>
      <c r="H107" s="214"/>
      <c r="I107" s="214"/>
      <c r="J107" s="626" t="str">
        <f>IF(M104=5,C89,IF(N104=5,G89,""))</f>
        <v>Por-83</v>
      </c>
      <c r="K107" s="627"/>
      <c r="L107" s="627"/>
      <c r="M107" s="627"/>
      <c r="N107" s="628"/>
      <c r="O107" s="47"/>
    </row>
    <row r="108" spans="1:15" ht="18.75" customHeight="1" outlineLevel="1" thickBot="1">
      <c r="A108" s="355"/>
      <c r="B108" s="356"/>
      <c r="C108" s="356"/>
      <c r="D108" s="356"/>
      <c r="E108" s="356"/>
      <c r="F108" s="356"/>
      <c r="G108" s="356"/>
      <c r="H108" s="356"/>
      <c r="I108" s="356"/>
      <c r="J108" s="357"/>
      <c r="K108" s="357"/>
      <c r="L108" s="357"/>
      <c r="M108" s="357"/>
      <c r="N108" s="358"/>
      <c r="O108" s="284"/>
    </row>
    <row r="109" s="411" customFormat="1" ht="12" thickTop="1"/>
    <row r="110" ht="19.5" thickBot="1">
      <c r="A110" s="279" t="s">
        <v>453</v>
      </c>
    </row>
    <row r="111" spans="1:17" ht="15.75" customHeight="1" outlineLevel="1" thickTop="1">
      <c r="A111" s="280"/>
      <c r="B111" s="281"/>
      <c r="C111" s="282"/>
      <c r="D111" s="283"/>
      <c r="E111" s="283"/>
      <c r="F111" s="584" t="s">
        <v>177</v>
      </c>
      <c r="G111" s="585"/>
      <c r="H111" s="586" t="s">
        <v>131</v>
      </c>
      <c r="I111" s="587"/>
      <c r="J111" s="587"/>
      <c r="K111" s="587"/>
      <c r="L111" s="587"/>
      <c r="M111" s="587"/>
      <c r="N111" s="588"/>
      <c r="O111" s="284"/>
      <c r="Q111" s="285" t="s">
        <v>214</v>
      </c>
    </row>
    <row r="112" spans="1:17" ht="15.75" customHeight="1" outlineLevel="1">
      <c r="A112" s="284"/>
      <c r="B112" s="286"/>
      <c r="C112" s="273" t="s">
        <v>215</v>
      </c>
      <c r="D112" s="214"/>
      <c r="E112" s="214"/>
      <c r="F112" s="589" t="s">
        <v>180</v>
      </c>
      <c r="G112" s="590"/>
      <c r="H112" s="591" t="s">
        <v>3</v>
      </c>
      <c r="I112" s="592"/>
      <c r="J112" s="593"/>
      <c r="K112" s="594"/>
      <c r="L112" s="594"/>
      <c r="M112" s="594"/>
      <c r="N112" s="595"/>
      <c r="O112" s="47"/>
      <c r="Q112" s="287" t="s">
        <v>216</v>
      </c>
    </row>
    <row r="113" spans="1:17" ht="15.75" outlineLevel="1">
      <c r="A113" s="284"/>
      <c r="B113" s="47"/>
      <c r="C113" s="286" t="s">
        <v>217</v>
      </c>
      <c r="D113" s="214"/>
      <c r="E113" s="214"/>
      <c r="F113" s="596" t="s">
        <v>182</v>
      </c>
      <c r="G113" s="597"/>
      <c r="H113" s="598" t="s">
        <v>232</v>
      </c>
      <c r="I113" s="599"/>
      <c r="J113" s="599"/>
      <c r="K113" s="599"/>
      <c r="L113" s="599"/>
      <c r="M113" s="599"/>
      <c r="N113" s="600"/>
      <c r="O113" s="47"/>
      <c r="Q113" s="287" t="s">
        <v>218</v>
      </c>
    </row>
    <row r="114" spans="1:15" ht="17.25" customHeight="1" outlineLevel="1" thickBot="1">
      <c r="A114" s="284"/>
      <c r="B114" s="218"/>
      <c r="C114" s="288" t="s">
        <v>219</v>
      </c>
      <c r="D114" s="47"/>
      <c r="E114" s="214"/>
      <c r="F114" s="601" t="s">
        <v>220</v>
      </c>
      <c r="G114" s="602"/>
      <c r="H114" s="603">
        <v>41342</v>
      </c>
      <c r="I114" s="604"/>
      <c r="J114" s="604"/>
      <c r="K114" s="289" t="s">
        <v>221</v>
      </c>
      <c r="L114" s="605">
        <v>0.6666666666666666</v>
      </c>
      <c r="M114" s="606"/>
      <c r="N114" s="607"/>
      <c r="O114" s="47"/>
    </row>
    <row r="115" spans="1:15" ht="15.75" customHeight="1" outlineLevel="1" thickTop="1">
      <c r="A115" s="284"/>
      <c r="B115" s="241" t="s">
        <v>222</v>
      </c>
      <c r="D115" s="214"/>
      <c r="E115" s="214"/>
      <c r="F115" s="241" t="s">
        <v>222</v>
      </c>
      <c r="I115" s="290"/>
      <c r="J115" s="291"/>
      <c r="K115" s="292"/>
      <c r="L115" s="292"/>
      <c r="M115" s="292"/>
      <c r="N115" s="293"/>
      <c r="O115" s="47"/>
    </row>
    <row r="116" spans="1:15" ht="16.5" outlineLevel="1" thickBot="1">
      <c r="A116" s="294"/>
      <c r="B116" s="295" t="s">
        <v>186</v>
      </c>
      <c r="C116" s="608" t="s">
        <v>106</v>
      </c>
      <c r="D116" s="609"/>
      <c r="E116" s="296"/>
      <c r="F116" s="297" t="s">
        <v>187</v>
      </c>
      <c r="G116" s="610" t="s">
        <v>20</v>
      </c>
      <c r="H116" s="611"/>
      <c r="I116" s="611"/>
      <c r="J116" s="611"/>
      <c r="K116" s="611"/>
      <c r="L116" s="611"/>
      <c r="M116" s="611"/>
      <c r="N116" s="612"/>
      <c r="O116" s="47"/>
    </row>
    <row r="117" spans="1:15" ht="15" outlineLevel="1">
      <c r="A117" s="294"/>
      <c r="B117" s="298" t="s">
        <v>188</v>
      </c>
      <c r="C117" s="613" t="s">
        <v>289</v>
      </c>
      <c r="D117" s="614"/>
      <c r="E117" s="299"/>
      <c r="F117" s="300" t="s">
        <v>189</v>
      </c>
      <c r="G117" s="615" t="s">
        <v>288</v>
      </c>
      <c r="H117" s="616"/>
      <c r="I117" s="616"/>
      <c r="J117" s="616"/>
      <c r="K117" s="616"/>
      <c r="L117" s="616"/>
      <c r="M117" s="616"/>
      <c r="N117" s="617"/>
      <c r="O117" s="47"/>
    </row>
    <row r="118" spans="1:15" ht="15" outlineLevel="1">
      <c r="A118" s="294"/>
      <c r="B118" s="301" t="s">
        <v>190</v>
      </c>
      <c r="C118" s="618" t="s">
        <v>314</v>
      </c>
      <c r="D118" s="619"/>
      <c r="E118" s="299"/>
      <c r="F118" s="302" t="s">
        <v>191</v>
      </c>
      <c r="G118" s="615" t="s">
        <v>293</v>
      </c>
      <c r="H118" s="616"/>
      <c r="I118" s="616"/>
      <c r="J118" s="616"/>
      <c r="K118" s="616"/>
      <c r="L118" s="616"/>
      <c r="M118" s="616"/>
      <c r="N118" s="617"/>
      <c r="O118" s="47"/>
    </row>
    <row r="119" spans="1:15" ht="15" outlineLevel="1">
      <c r="A119" s="284"/>
      <c r="B119" s="301" t="s">
        <v>223</v>
      </c>
      <c r="C119" s="620" t="s">
        <v>536</v>
      </c>
      <c r="D119" s="621"/>
      <c r="E119" s="299"/>
      <c r="F119" s="303" t="s">
        <v>224</v>
      </c>
      <c r="G119" s="615" t="s">
        <v>245</v>
      </c>
      <c r="H119" s="616"/>
      <c r="I119" s="616"/>
      <c r="J119" s="616"/>
      <c r="K119" s="616"/>
      <c r="L119" s="616"/>
      <c r="M119" s="616"/>
      <c r="N119" s="617"/>
      <c r="O119" s="47"/>
    </row>
    <row r="120" spans="1:15" ht="14.25" customHeight="1" outlineLevel="1">
      <c r="A120" s="284"/>
      <c r="B120" s="214"/>
      <c r="C120" s="214"/>
      <c r="D120" s="214"/>
      <c r="E120" s="214"/>
      <c r="F120" s="241" t="s">
        <v>225</v>
      </c>
      <c r="G120" s="224"/>
      <c r="H120" s="224"/>
      <c r="I120" s="224"/>
      <c r="J120" s="214"/>
      <c r="K120" s="214"/>
      <c r="L120" s="214"/>
      <c r="M120" s="242"/>
      <c r="N120" s="304"/>
      <c r="O120" s="47"/>
    </row>
    <row r="121" spans="1:15" ht="12.75" customHeight="1" outlineLevel="1" thickBot="1">
      <c r="A121" s="284"/>
      <c r="B121" s="213" t="s">
        <v>226</v>
      </c>
      <c r="C121" s="214"/>
      <c r="D121" s="214"/>
      <c r="E121" s="214"/>
      <c r="F121" s="305" t="s">
        <v>195</v>
      </c>
      <c r="G121" s="305" t="s">
        <v>196</v>
      </c>
      <c r="H121" s="305" t="s">
        <v>197</v>
      </c>
      <c r="I121" s="305" t="s">
        <v>198</v>
      </c>
      <c r="J121" s="305" t="s">
        <v>199</v>
      </c>
      <c r="K121" s="622" t="s">
        <v>74</v>
      </c>
      <c r="L121" s="623"/>
      <c r="M121" s="305" t="s">
        <v>200</v>
      </c>
      <c r="N121" s="306" t="s">
        <v>13</v>
      </c>
      <c r="O121" s="47"/>
    </row>
    <row r="122" spans="1:15" ht="15" customHeight="1" outlineLevel="1">
      <c r="A122" s="294"/>
      <c r="B122" s="307" t="s">
        <v>201</v>
      </c>
      <c r="C122" s="308" t="str">
        <f>IF(C117&gt;"",C117,"")</f>
        <v>Miranda Laiho Juhani</v>
      </c>
      <c r="D122" s="308" t="str">
        <f>IF(G117&gt;"",G117,"")</f>
        <v>Pihkala Arttu</v>
      </c>
      <c r="E122" s="308"/>
      <c r="F122" s="309">
        <v>-5</v>
      </c>
      <c r="G122" s="309">
        <v>8</v>
      </c>
      <c r="H122" s="310">
        <v>-5</v>
      </c>
      <c r="I122" s="309">
        <v>-8</v>
      </c>
      <c r="J122" s="309"/>
      <c r="K122" s="311">
        <f>IF(ISBLANK(F122),"",COUNTIF(F122:J122,"&gt;=0"))</f>
        <v>1</v>
      </c>
      <c r="L122" s="312">
        <f>IF(ISBLANK(F122),"",(IF(LEFT(F122,1)="-",1,0)+IF(LEFT(G122,1)="-",1,0)+IF(LEFT(H122,1)="-",1,0)+IF(LEFT(I122,1)="-",1,0)+IF(LEFT(J122,1)="-",1,0)))</f>
        <v>3</v>
      </c>
      <c r="M122" s="313">
        <f>IF(K122=3,1,"")</f>
      </c>
      <c r="N122" s="314">
        <f>IF(L122=3,1,"")</f>
        <v>1</v>
      </c>
      <c r="O122" s="47"/>
    </row>
    <row r="123" spans="1:15" ht="15" customHeight="1" outlineLevel="1">
      <c r="A123" s="294"/>
      <c r="B123" s="315" t="s">
        <v>202</v>
      </c>
      <c r="C123" s="316" t="str">
        <f>IF(C118&gt;"",C118,"")</f>
        <v>Wang Shenran</v>
      </c>
      <c r="D123" s="316" t="str">
        <f>IF(G118&gt;"",G118,"")</f>
        <v>Porra Max</v>
      </c>
      <c r="E123" s="316"/>
      <c r="F123" s="255">
        <v>3</v>
      </c>
      <c r="G123" s="250">
        <v>2</v>
      </c>
      <c r="H123" s="250">
        <v>4</v>
      </c>
      <c r="I123" s="250"/>
      <c r="J123" s="250"/>
      <c r="K123" s="317">
        <f>IF(ISBLANK(F123),"",COUNTIF(F123:J123,"&gt;=0"))</f>
        <v>3</v>
      </c>
      <c r="L123" s="318">
        <f>IF(ISBLANK(F123),"",(IF(LEFT(F123,1)="-",1,0)+IF(LEFT(G123,1)="-",1,0)+IF(LEFT(H123,1)="-",1,0)+IF(LEFT(I123,1)="-",1,0)+IF(LEFT(J123,1)="-",1,0)))</f>
        <v>0</v>
      </c>
      <c r="M123" s="319">
        <f>IF(K123=3,1,"")</f>
        <v>1</v>
      </c>
      <c r="N123" s="320">
        <f>IF(L123=3,1,"")</f>
      </c>
      <c r="O123" s="47"/>
    </row>
    <row r="124" spans="1:15" ht="15" customHeight="1" outlineLevel="1" thickBot="1">
      <c r="A124" s="294"/>
      <c r="B124" s="321" t="s">
        <v>227</v>
      </c>
      <c r="C124" s="322" t="str">
        <f>IF(C119&gt;"",C119,"")</f>
        <v>Aittokallio Evert</v>
      </c>
      <c r="D124" s="322" t="str">
        <f>IF(G119&gt;"",G119,"")</f>
        <v>Nyberg Johan</v>
      </c>
      <c r="E124" s="322"/>
      <c r="F124" s="255">
        <v>-9</v>
      </c>
      <c r="G124" s="323">
        <v>3</v>
      </c>
      <c r="H124" s="255">
        <v>-10</v>
      </c>
      <c r="I124" s="255">
        <v>8</v>
      </c>
      <c r="J124" s="255">
        <v>-3</v>
      </c>
      <c r="K124" s="317">
        <f aca="true" t="shared" si="15" ref="K124:K130">IF(ISBLANK(F124),"",COUNTIF(F124:J124,"&gt;=0"))</f>
        <v>2</v>
      </c>
      <c r="L124" s="324">
        <f aca="true" t="shared" si="16" ref="L124:L130">IF(ISBLANK(F124),"",(IF(LEFT(F124,1)="-",1,0)+IF(LEFT(G124,1)="-",1,0)+IF(LEFT(H124,1)="-",1,0)+IF(LEFT(I124,1)="-",1,0)+IF(LEFT(J124,1)="-",1,0)))</f>
        <v>3</v>
      </c>
      <c r="M124" s="325">
        <f aca="true" t="shared" si="17" ref="M124:M130">IF(K124=3,1,"")</f>
      </c>
      <c r="N124" s="326">
        <f aca="true" t="shared" si="18" ref="N124:N130">IF(L124=3,1,"")</f>
        <v>1</v>
      </c>
      <c r="O124" s="47"/>
    </row>
    <row r="125" spans="1:15" ht="15" customHeight="1" outlineLevel="1">
      <c r="A125" s="294"/>
      <c r="B125" s="327" t="s">
        <v>205</v>
      </c>
      <c r="C125" s="308" t="str">
        <f>IF(C118&gt;"",C118,"")</f>
        <v>Wang Shenran</v>
      </c>
      <c r="D125" s="308" t="str">
        <f>IF(G117&gt;"",G117,"")</f>
        <v>Pihkala Arttu</v>
      </c>
      <c r="E125" s="328"/>
      <c r="F125" s="329">
        <v>4</v>
      </c>
      <c r="G125" s="330">
        <v>7</v>
      </c>
      <c r="H125" s="329">
        <v>4</v>
      </c>
      <c r="I125" s="329"/>
      <c r="J125" s="329"/>
      <c r="K125" s="311">
        <f t="shared" si="15"/>
        <v>3</v>
      </c>
      <c r="L125" s="312">
        <f t="shared" si="16"/>
        <v>0</v>
      </c>
      <c r="M125" s="313">
        <f t="shared" si="17"/>
        <v>1</v>
      </c>
      <c r="N125" s="314">
        <f t="shared" si="18"/>
      </c>
      <c r="O125" s="47"/>
    </row>
    <row r="126" spans="1:15" ht="15" customHeight="1" outlineLevel="1">
      <c r="A126" s="294"/>
      <c r="B126" s="321" t="s">
        <v>228</v>
      </c>
      <c r="C126" s="316" t="str">
        <f>IF(C117&gt;"",C117,"")</f>
        <v>Miranda Laiho Juhani</v>
      </c>
      <c r="D126" s="316" t="str">
        <f>IF(G119&gt;"",G119,"")</f>
        <v>Nyberg Johan</v>
      </c>
      <c r="E126" s="322"/>
      <c r="F126" s="255">
        <v>-9</v>
      </c>
      <c r="G126" s="323">
        <v>-8</v>
      </c>
      <c r="H126" s="255">
        <v>-4</v>
      </c>
      <c r="I126" s="255"/>
      <c r="J126" s="255"/>
      <c r="K126" s="317">
        <f t="shared" si="15"/>
        <v>0</v>
      </c>
      <c r="L126" s="318">
        <f t="shared" si="16"/>
        <v>3</v>
      </c>
      <c r="M126" s="319">
        <f t="shared" si="17"/>
      </c>
      <c r="N126" s="320">
        <f t="shared" si="18"/>
        <v>1</v>
      </c>
      <c r="O126" s="47"/>
    </row>
    <row r="127" spans="1:15" ht="15" customHeight="1" outlineLevel="1" thickBot="1">
      <c r="A127" s="294"/>
      <c r="B127" s="331" t="s">
        <v>229</v>
      </c>
      <c r="C127" s="332" t="str">
        <f>IF(C119&gt;"",C119,"")</f>
        <v>Aittokallio Evert</v>
      </c>
      <c r="D127" s="332" t="str">
        <f>IF(G118&gt;"",G118,"")</f>
        <v>Porra Max</v>
      </c>
      <c r="E127" s="332"/>
      <c r="F127" s="333">
        <v>1</v>
      </c>
      <c r="G127" s="334">
        <v>2</v>
      </c>
      <c r="H127" s="333">
        <v>8</v>
      </c>
      <c r="I127" s="333"/>
      <c r="J127" s="333"/>
      <c r="K127" s="335">
        <f t="shared" si="15"/>
        <v>3</v>
      </c>
      <c r="L127" s="336">
        <f t="shared" si="16"/>
        <v>0</v>
      </c>
      <c r="M127" s="337">
        <f t="shared" si="17"/>
        <v>1</v>
      </c>
      <c r="N127" s="338">
        <f t="shared" si="18"/>
      </c>
      <c r="O127" s="47"/>
    </row>
    <row r="128" spans="1:15" ht="15" customHeight="1" outlineLevel="1">
      <c r="A128" s="294"/>
      <c r="B128" s="339" t="s">
        <v>230</v>
      </c>
      <c r="C128" s="340" t="str">
        <f>IF(C118&gt;"",C118,"")</f>
        <v>Wang Shenran</v>
      </c>
      <c r="D128" s="340" t="str">
        <f>IF(G119&gt;"",G119,"")</f>
        <v>Nyberg Johan</v>
      </c>
      <c r="E128" s="341"/>
      <c r="F128" s="263">
        <v>8</v>
      </c>
      <c r="G128" s="263">
        <v>-8</v>
      </c>
      <c r="H128" s="263">
        <v>-7</v>
      </c>
      <c r="I128" s="263">
        <v>-7</v>
      </c>
      <c r="J128" s="342"/>
      <c r="K128" s="343">
        <f t="shared" si="15"/>
        <v>1</v>
      </c>
      <c r="L128" s="344">
        <f t="shared" si="16"/>
        <v>3</v>
      </c>
      <c r="M128" s="345">
        <f t="shared" si="17"/>
      </c>
      <c r="N128" s="346">
        <f t="shared" si="18"/>
        <v>1</v>
      </c>
      <c r="O128" s="47"/>
    </row>
    <row r="129" spans="1:15" ht="15" customHeight="1" outlineLevel="1">
      <c r="A129" s="294"/>
      <c r="B129" s="315" t="s">
        <v>231</v>
      </c>
      <c r="C129" s="316" t="str">
        <f>IF(C119&gt;"",C119,"")</f>
        <v>Aittokallio Evert</v>
      </c>
      <c r="D129" s="316" t="str">
        <f>IF(G117&gt;"",G117,"")</f>
        <v>Pihkala Arttu</v>
      </c>
      <c r="E129" s="347"/>
      <c r="F129" s="263">
        <v>5</v>
      </c>
      <c r="G129" s="250">
        <v>-8</v>
      </c>
      <c r="H129" s="250">
        <v>9</v>
      </c>
      <c r="I129" s="250">
        <v>6</v>
      </c>
      <c r="J129" s="264"/>
      <c r="K129" s="317">
        <f t="shared" si="15"/>
        <v>3</v>
      </c>
      <c r="L129" s="318">
        <f t="shared" si="16"/>
        <v>1</v>
      </c>
      <c r="M129" s="319">
        <f t="shared" si="17"/>
        <v>1</v>
      </c>
      <c r="N129" s="320">
        <f t="shared" si="18"/>
      </c>
      <c r="O129" s="47"/>
    </row>
    <row r="130" spans="1:15" ht="15" customHeight="1" outlineLevel="1" thickBot="1">
      <c r="A130" s="294"/>
      <c r="B130" s="331" t="s">
        <v>204</v>
      </c>
      <c r="C130" s="332" t="str">
        <f>IF(C117&gt;"",C117,"")</f>
        <v>Miranda Laiho Juhani</v>
      </c>
      <c r="D130" s="332" t="str">
        <f>IF(G118&gt;"",G118,"")</f>
        <v>Porra Max</v>
      </c>
      <c r="E130" s="348"/>
      <c r="F130" s="349">
        <v>1</v>
      </c>
      <c r="G130" s="333">
        <v>5</v>
      </c>
      <c r="H130" s="349">
        <v>4</v>
      </c>
      <c r="I130" s="333"/>
      <c r="J130" s="333"/>
      <c r="K130" s="335">
        <f t="shared" si="15"/>
        <v>3</v>
      </c>
      <c r="L130" s="336">
        <f t="shared" si="16"/>
        <v>0</v>
      </c>
      <c r="M130" s="337">
        <f t="shared" si="17"/>
        <v>1</v>
      </c>
      <c r="N130" s="338">
        <f t="shared" si="18"/>
      </c>
      <c r="O130" s="47"/>
    </row>
    <row r="131" spans="1:15" ht="15.75" customHeight="1" outlineLevel="1" thickBot="1">
      <c r="A131" s="284"/>
      <c r="B131" s="214"/>
      <c r="C131" s="214"/>
      <c r="D131" s="214"/>
      <c r="E131" s="214"/>
      <c r="F131" s="214"/>
      <c r="G131" s="214"/>
      <c r="H131" s="214"/>
      <c r="I131" s="624" t="s">
        <v>206</v>
      </c>
      <c r="J131" s="625"/>
      <c r="K131" s="350">
        <f>IF(ISBLANK(C117),"",SUM(K122:K130))</f>
        <v>19</v>
      </c>
      <c r="L131" s="351">
        <f>IF(ISBLANK(G117),"",SUM(L122:L130))</f>
        <v>13</v>
      </c>
      <c r="M131" s="352">
        <f>IF(ISBLANK(F122),"",SUM(M122:M130))</f>
        <v>5</v>
      </c>
      <c r="N131" s="353">
        <f>IF(ISBLANK(F122),"",SUM(N122:N130))</f>
        <v>4</v>
      </c>
      <c r="O131" s="47"/>
    </row>
    <row r="132" spans="1:15" ht="12" customHeight="1" outlineLevel="1">
      <c r="A132" s="284"/>
      <c r="B132" s="243" t="s">
        <v>207</v>
      </c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354"/>
      <c r="O132" s="47"/>
    </row>
    <row r="133" spans="1:15" ht="15" outlineLevel="1">
      <c r="A133" s="284"/>
      <c r="B133" s="272" t="s">
        <v>208</v>
      </c>
      <c r="C133" s="272"/>
      <c r="D133" s="272" t="s">
        <v>209</v>
      </c>
      <c r="E133" s="273"/>
      <c r="F133" s="272"/>
      <c r="G133" s="272" t="s">
        <v>210</v>
      </c>
      <c r="H133" s="273"/>
      <c r="I133" s="272"/>
      <c r="J133" s="274" t="s">
        <v>211</v>
      </c>
      <c r="K133" s="47"/>
      <c r="L133" s="214"/>
      <c r="M133" s="214"/>
      <c r="N133" s="354"/>
      <c r="O133" s="47"/>
    </row>
    <row r="134" spans="1:15" ht="18.75" outlineLevel="1" thickBot="1">
      <c r="A134" s="284"/>
      <c r="B134" s="214"/>
      <c r="C134" s="214"/>
      <c r="D134" s="214"/>
      <c r="E134" s="214"/>
      <c r="F134" s="214"/>
      <c r="G134" s="214"/>
      <c r="H134" s="214"/>
      <c r="I134" s="214"/>
      <c r="J134" s="626" t="str">
        <f>IF(M131=5,C116,IF(N131=5,G116,""))</f>
        <v>TuKa 1</v>
      </c>
      <c r="K134" s="627"/>
      <c r="L134" s="627"/>
      <c r="M134" s="627"/>
      <c r="N134" s="628"/>
      <c r="O134" s="47"/>
    </row>
    <row r="135" spans="1:15" ht="18.75" customHeight="1" outlineLevel="1" thickBot="1">
      <c r="A135" s="355"/>
      <c r="B135" s="356"/>
      <c r="C135" s="356"/>
      <c r="D135" s="356"/>
      <c r="E135" s="356"/>
      <c r="F135" s="356"/>
      <c r="G135" s="356"/>
      <c r="H135" s="356"/>
      <c r="I135" s="356"/>
      <c r="J135" s="357"/>
      <c r="K135" s="357"/>
      <c r="L135" s="357"/>
      <c r="M135" s="357"/>
      <c r="N135" s="358"/>
      <c r="O135" s="284"/>
    </row>
    <row r="136" s="411" customFormat="1" ht="12" thickTop="1"/>
    <row r="137" ht="19.5" thickBot="1">
      <c r="A137" s="279" t="s">
        <v>409</v>
      </c>
    </row>
    <row r="138" spans="1:17" ht="15.75" customHeight="1" outlineLevel="1" thickTop="1">
      <c r="A138" s="280"/>
      <c r="B138" s="281"/>
      <c r="C138" s="282"/>
      <c r="D138" s="283"/>
      <c r="E138" s="283"/>
      <c r="F138" s="584" t="s">
        <v>177</v>
      </c>
      <c r="G138" s="585"/>
      <c r="H138" s="586" t="s">
        <v>131</v>
      </c>
      <c r="I138" s="587"/>
      <c r="J138" s="587"/>
      <c r="K138" s="587"/>
      <c r="L138" s="587"/>
      <c r="M138" s="587"/>
      <c r="N138" s="588"/>
      <c r="O138" s="284"/>
      <c r="Q138" s="285" t="s">
        <v>214</v>
      </c>
    </row>
    <row r="139" spans="1:17" ht="15.75" customHeight="1" outlineLevel="1">
      <c r="A139" s="284"/>
      <c r="B139" s="286"/>
      <c r="C139" s="273" t="s">
        <v>215</v>
      </c>
      <c r="D139" s="214"/>
      <c r="E139" s="214"/>
      <c r="F139" s="589" t="s">
        <v>180</v>
      </c>
      <c r="G139" s="590"/>
      <c r="H139" s="591" t="s">
        <v>3</v>
      </c>
      <c r="I139" s="592"/>
      <c r="J139" s="593"/>
      <c r="K139" s="594"/>
      <c r="L139" s="594"/>
      <c r="M139" s="594"/>
      <c r="N139" s="595"/>
      <c r="O139" s="47"/>
      <c r="Q139" s="287" t="s">
        <v>216</v>
      </c>
    </row>
    <row r="140" spans="1:17" ht="15.75" outlineLevel="1">
      <c r="A140" s="284"/>
      <c r="B140" s="47"/>
      <c r="C140" s="286" t="s">
        <v>217</v>
      </c>
      <c r="D140" s="214"/>
      <c r="E140" s="214"/>
      <c r="F140" s="596" t="s">
        <v>182</v>
      </c>
      <c r="G140" s="597"/>
      <c r="H140" s="598" t="s">
        <v>232</v>
      </c>
      <c r="I140" s="599"/>
      <c r="J140" s="599"/>
      <c r="K140" s="599"/>
      <c r="L140" s="599"/>
      <c r="M140" s="599"/>
      <c r="N140" s="600"/>
      <c r="O140" s="47"/>
      <c r="Q140" s="287" t="s">
        <v>218</v>
      </c>
    </row>
    <row r="141" spans="1:15" ht="17.25" customHeight="1" outlineLevel="1" thickBot="1">
      <c r="A141" s="284"/>
      <c r="B141" s="218"/>
      <c r="C141" s="288" t="s">
        <v>219</v>
      </c>
      <c r="D141" s="47"/>
      <c r="E141" s="214"/>
      <c r="F141" s="601" t="s">
        <v>220</v>
      </c>
      <c r="G141" s="602"/>
      <c r="H141" s="603">
        <v>41342</v>
      </c>
      <c r="I141" s="604"/>
      <c r="J141" s="604"/>
      <c r="K141" s="289" t="s">
        <v>221</v>
      </c>
      <c r="L141" s="605">
        <v>0.6666666666666666</v>
      </c>
      <c r="M141" s="606"/>
      <c r="N141" s="607"/>
      <c r="O141" s="47"/>
    </row>
    <row r="142" spans="1:15" ht="15.75" customHeight="1" outlineLevel="1" thickTop="1">
      <c r="A142" s="284"/>
      <c r="B142" s="241" t="s">
        <v>222</v>
      </c>
      <c r="D142" s="214"/>
      <c r="E142" s="214"/>
      <c r="F142" s="241" t="s">
        <v>222</v>
      </c>
      <c r="I142" s="290"/>
      <c r="J142" s="291"/>
      <c r="K142" s="292"/>
      <c r="L142" s="292"/>
      <c r="M142" s="292"/>
      <c r="N142" s="293"/>
      <c r="O142" s="47"/>
    </row>
    <row r="143" spans="1:15" ht="16.5" outlineLevel="1" thickBot="1">
      <c r="A143" s="294"/>
      <c r="B143" s="295" t="s">
        <v>186</v>
      </c>
      <c r="C143" s="608" t="s">
        <v>107</v>
      </c>
      <c r="D143" s="609"/>
      <c r="E143" s="296"/>
      <c r="F143" s="297" t="s">
        <v>187</v>
      </c>
      <c r="G143" s="610" t="s">
        <v>101</v>
      </c>
      <c r="H143" s="611"/>
      <c r="I143" s="611"/>
      <c r="J143" s="611"/>
      <c r="K143" s="611"/>
      <c r="L143" s="611"/>
      <c r="M143" s="611"/>
      <c r="N143" s="612"/>
      <c r="O143" s="47"/>
    </row>
    <row r="144" spans="1:15" ht="15" outlineLevel="1">
      <c r="A144" s="294"/>
      <c r="B144" s="298" t="s">
        <v>188</v>
      </c>
      <c r="C144" s="613" t="s">
        <v>273</v>
      </c>
      <c r="D144" s="614"/>
      <c r="E144" s="299"/>
      <c r="F144" s="300" t="s">
        <v>189</v>
      </c>
      <c r="G144" s="615" t="s">
        <v>283</v>
      </c>
      <c r="H144" s="616"/>
      <c r="I144" s="616"/>
      <c r="J144" s="616"/>
      <c r="K144" s="616"/>
      <c r="L144" s="616"/>
      <c r="M144" s="616"/>
      <c r="N144" s="617"/>
      <c r="O144" s="47"/>
    </row>
    <row r="145" spans="1:15" ht="15" outlineLevel="1">
      <c r="A145" s="294"/>
      <c r="B145" s="301" t="s">
        <v>190</v>
      </c>
      <c r="C145" s="618" t="s">
        <v>281</v>
      </c>
      <c r="D145" s="619"/>
      <c r="E145" s="299"/>
      <c r="F145" s="302" t="s">
        <v>191</v>
      </c>
      <c r="G145" s="615" t="s">
        <v>292</v>
      </c>
      <c r="H145" s="616"/>
      <c r="I145" s="616"/>
      <c r="J145" s="616"/>
      <c r="K145" s="616"/>
      <c r="L145" s="616"/>
      <c r="M145" s="616"/>
      <c r="N145" s="617"/>
      <c r="O145" s="47"/>
    </row>
    <row r="146" spans="1:15" ht="15" outlineLevel="1">
      <c r="A146" s="284"/>
      <c r="B146" s="301" t="s">
        <v>223</v>
      </c>
      <c r="C146" s="620" t="s">
        <v>277</v>
      </c>
      <c r="D146" s="621"/>
      <c r="E146" s="299"/>
      <c r="F146" s="303" t="s">
        <v>224</v>
      </c>
      <c r="G146" s="615" t="s">
        <v>315</v>
      </c>
      <c r="H146" s="616"/>
      <c r="I146" s="616"/>
      <c r="J146" s="616"/>
      <c r="K146" s="616"/>
      <c r="L146" s="616"/>
      <c r="M146" s="616"/>
      <c r="N146" s="617"/>
      <c r="O146" s="47"/>
    </row>
    <row r="147" spans="1:15" ht="14.25" customHeight="1" outlineLevel="1">
      <c r="A147" s="284"/>
      <c r="B147" s="214"/>
      <c r="C147" s="214"/>
      <c r="D147" s="214"/>
      <c r="E147" s="214"/>
      <c r="F147" s="241" t="s">
        <v>225</v>
      </c>
      <c r="G147" s="224"/>
      <c r="H147" s="224"/>
      <c r="I147" s="224"/>
      <c r="J147" s="214"/>
      <c r="K147" s="214"/>
      <c r="L147" s="214"/>
      <c r="M147" s="242"/>
      <c r="N147" s="304"/>
      <c r="O147" s="47"/>
    </row>
    <row r="148" spans="1:15" ht="12.75" customHeight="1" outlineLevel="1" thickBot="1">
      <c r="A148" s="284"/>
      <c r="B148" s="213" t="s">
        <v>226</v>
      </c>
      <c r="C148" s="214"/>
      <c r="D148" s="214"/>
      <c r="E148" s="214"/>
      <c r="F148" s="305" t="s">
        <v>195</v>
      </c>
      <c r="G148" s="305" t="s">
        <v>196</v>
      </c>
      <c r="H148" s="305" t="s">
        <v>197</v>
      </c>
      <c r="I148" s="305" t="s">
        <v>198</v>
      </c>
      <c r="J148" s="305" t="s">
        <v>199</v>
      </c>
      <c r="K148" s="622" t="s">
        <v>74</v>
      </c>
      <c r="L148" s="623"/>
      <c r="M148" s="305" t="s">
        <v>200</v>
      </c>
      <c r="N148" s="306" t="s">
        <v>13</v>
      </c>
      <c r="O148" s="47"/>
    </row>
    <row r="149" spans="1:15" ht="15" customHeight="1" outlineLevel="1">
      <c r="A149" s="294"/>
      <c r="B149" s="307" t="s">
        <v>201</v>
      </c>
      <c r="C149" s="308" t="str">
        <f>IF(C144&gt;"",C144,"")</f>
        <v>Valkama Arvo</v>
      </c>
      <c r="D149" s="308" t="str">
        <f>IF(G144&gt;"",G144,"")</f>
        <v>Brinaru Benjamin</v>
      </c>
      <c r="E149" s="308"/>
      <c r="F149" s="309">
        <v>-6</v>
      </c>
      <c r="G149" s="309">
        <v>-9</v>
      </c>
      <c r="H149" s="310">
        <v>-2</v>
      </c>
      <c r="I149" s="309"/>
      <c r="J149" s="309"/>
      <c r="K149" s="311">
        <f>IF(ISBLANK(F149),"",COUNTIF(F149:J149,"&gt;=0"))</f>
        <v>0</v>
      </c>
      <c r="L149" s="312">
        <f>IF(ISBLANK(F149),"",(IF(LEFT(F149,1)="-",1,0)+IF(LEFT(G149,1)="-",1,0)+IF(LEFT(H149,1)="-",1,0)+IF(LEFT(I149,1)="-",1,0)+IF(LEFT(J149,1)="-",1,0)))</f>
        <v>3</v>
      </c>
      <c r="M149" s="313">
        <f>IF(K149=3,1,"")</f>
      </c>
      <c r="N149" s="314">
        <f>IF(L149=3,1,"")</f>
        <v>1</v>
      </c>
      <c r="O149" s="47"/>
    </row>
    <row r="150" spans="1:15" ht="15" customHeight="1" outlineLevel="1">
      <c r="A150" s="294"/>
      <c r="B150" s="315" t="s">
        <v>202</v>
      </c>
      <c r="C150" s="316" t="str">
        <f>IF(C145&gt;"",C145,"")</f>
        <v>Iso-Järvenpää Juuso</v>
      </c>
      <c r="D150" s="316" t="str">
        <f>IF(G145&gt;"",G145,"")</f>
        <v>Holmberg Erik</v>
      </c>
      <c r="E150" s="316"/>
      <c r="F150" s="255">
        <v>-7</v>
      </c>
      <c r="G150" s="250">
        <v>-4</v>
      </c>
      <c r="H150" s="250">
        <v>-3</v>
      </c>
      <c r="I150" s="250"/>
      <c r="J150" s="250"/>
      <c r="K150" s="317">
        <f>IF(ISBLANK(F150),"",COUNTIF(F150:J150,"&gt;=0"))</f>
        <v>0</v>
      </c>
      <c r="L150" s="318">
        <f>IF(ISBLANK(F150),"",(IF(LEFT(F150,1)="-",1,0)+IF(LEFT(G150,1)="-",1,0)+IF(LEFT(H150,1)="-",1,0)+IF(LEFT(I150,1)="-",1,0)+IF(LEFT(J150,1)="-",1,0)))</f>
        <v>3</v>
      </c>
      <c r="M150" s="319">
        <f>IF(K150=3,1,"")</f>
      </c>
      <c r="N150" s="320">
        <f>IF(L150=3,1,"")</f>
        <v>1</v>
      </c>
      <c r="O150" s="47"/>
    </row>
    <row r="151" spans="1:15" ht="15" customHeight="1" outlineLevel="1" thickBot="1">
      <c r="A151" s="294"/>
      <c r="B151" s="321" t="s">
        <v>227</v>
      </c>
      <c r="C151" s="322" t="str">
        <f>IF(C146&gt;"",C146,"")</f>
        <v>Suoniemi Roni</v>
      </c>
      <c r="D151" s="322" t="str">
        <f>IF(G146&gt;"",G146,"")</f>
        <v>Jansons Rolands</v>
      </c>
      <c r="E151" s="322"/>
      <c r="F151" s="255">
        <v>-4</v>
      </c>
      <c r="G151" s="323">
        <v>-3</v>
      </c>
      <c r="H151" s="255">
        <v>-8</v>
      </c>
      <c r="I151" s="255"/>
      <c r="J151" s="255"/>
      <c r="K151" s="317">
        <f aca="true" t="shared" si="19" ref="K151:K157">IF(ISBLANK(F151),"",COUNTIF(F151:J151,"&gt;=0"))</f>
        <v>0</v>
      </c>
      <c r="L151" s="324">
        <f aca="true" t="shared" si="20" ref="L151:L157">IF(ISBLANK(F151),"",(IF(LEFT(F151,1)="-",1,0)+IF(LEFT(G151,1)="-",1,0)+IF(LEFT(H151,1)="-",1,0)+IF(LEFT(I151,1)="-",1,0)+IF(LEFT(J151,1)="-",1,0)))</f>
        <v>3</v>
      </c>
      <c r="M151" s="325">
        <f aca="true" t="shared" si="21" ref="M151:M157">IF(K151=3,1,"")</f>
      </c>
      <c r="N151" s="326">
        <f aca="true" t="shared" si="22" ref="N151:N157">IF(L151=3,1,"")</f>
        <v>1</v>
      </c>
      <c r="O151" s="47"/>
    </row>
    <row r="152" spans="1:15" ht="15" customHeight="1" outlineLevel="1">
      <c r="A152" s="294"/>
      <c r="B152" s="327" t="s">
        <v>205</v>
      </c>
      <c r="C152" s="308" t="str">
        <f>IF(C145&gt;"",C145,"")</f>
        <v>Iso-Järvenpää Juuso</v>
      </c>
      <c r="D152" s="308" t="str">
        <f>IF(G144&gt;"",G144,"")</f>
        <v>Brinaru Benjamin</v>
      </c>
      <c r="E152" s="328"/>
      <c r="F152" s="329">
        <v>-3</v>
      </c>
      <c r="G152" s="330">
        <v>-3</v>
      </c>
      <c r="H152" s="466" t="s">
        <v>413</v>
      </c>
      <c r="I152" s="329"/>
      <c r="J152" s="329"/>
      <c r="K152" s="311">
        <f t="shared" si="19"/>
        <v>0</v>
      </c>
      <c r="L152" s="312">
        <f t="shared" si="20"/>
        <v>3</v>
      </c>
      <c r="M152" s="313">
        <f t="shared" si="21"/>
      </c>
      <c r="N152" s="314">
        <f t="shared" si="22"/>
        <v>1</v>
      </c>
      <c r="O152" s="47"/>
    </row>
    <row r="153" spans="1:15" ht="15" customHeight="1" outlineLevel="1">
      <c r="A153" s="294"/>
      <c r="B153" s="321" t="s">
        <v>228</v>
      </c>
      <c r="C153" s="316" t="str">
        <f>IF(C144&gt;"",C144,"")</f>
        <v>Valkama Arvo</v>
      </c>
      <c r="D153" s="316" t="str">
        <f>IF(G146&gt;"",G146,"")</f>
        <v>Jansons Rolands</v>
      </c>
      <c r="E153" s="322"/>
      <c r="F153" s="463" t="s">
        <v>413</v>
      </c>
      <c r="G153" s="323">
        <v>-4</v>
      </c>
      <c r="H153" s="255">
        <v>-5</v>
      </c>
      <c r="I153" s="255"/>
      <c r="J153" s="255"/>
      <c r="K153" s="317">
        <f t="shared" si="19"/>
        <v>0</v>
      </c>
      <c r="L153" s="318">
        <f t="shared" si="20"/>
        <v>3</v>
      </c>
      <c r="M153" s="319">
        <f t="shared" si="21"/>
      </c>
      <c r="N153" s="320">
        <f t="shared" si="22"/>
        <v>1</v>
      </c>
      <c r="O153" s="47"/>
    </row>
    <row r="154" spans="1:15" ht="15" customHeight="1" outlineLevel="1" thickBot="1">
      <c r="A154" s="294"/>
      <c r="B154" s="331" t="s">
        <v>229</v>
      </c>
      <c r="C154" s="332" t="str">
        <f>IF(C146&gt;"",C146,"")</f>
        <v>Suoniemi Roni</v>
      </c>
      <c r="D154" s="332" t="str">
        <f>IF(G145&gt;"",G145,"")</f>
        <v>Holmberg Erik</v>
      </c>
      <c r="E154" s="332"/>
      <c r="F154" s="333"/>
      <c r="G154" s="334"/>
      <c r="H154" s="333"/>
      <c r="I154" s="333"/>
      <c r="J154" s="333"/>
      <c r="K154" s="335">
        <f t="shared" si="19"/>
      </c>
      <c r="L154" s="336">
        <f t="shared" si="20"/>
      </c>
      <c r="M154" s="337">
        <f t="shared" si="21"/>
      </c>
      <c r="N154" s="338">
        <f t="shared" si="22"/>
      </c>
      <c r="O154" s="47"/>
    </row>
    <row r="155" spans="1:15" ht="15" customHeight="1" outlineLevel="1">
      <c r="A155" s="294"/>
      <c r="B155" s="339" t="s">
        <v>230</v>
      </c>
      <c r="C155" s="340" t="str">
        <f>IF(C145&gt;"",C145,"")</f>
        <v>Iso-Järvenpää Juuso</v>
      </c>
      <c r="D155" s="340" t="str">
        <f>IF(G146&gt;"",G146,"")</f>
        <v>Jansons Rolands</v>
      </c>
      <c r="E155" s="341"/>
      <c r="F155" s="263"/>
      <c r="G155" s="263"/>
      <c r="H155" s="263"/>
      <c r="I155" s="263"/>
      <c r="J155" s="342"/>
      <c r="K155" s="343">
        <f t="shared" si="19"/>
      </c>
      <c r="L155" s="344">
        <f t="shared" si="20"/>
      </c>
      <c r="M155" s="345">
        <f t="shared" si="21"/>
      </c>
      <c r="N155" s="346">
        <f t="shared" si="22"/>
      </c>
      <c r="O155" s="47"/>
    </row>
    <row r="156" spans="1:15" ht="15" customHeight="1" outlineLevel="1">
      <c r="A156" s="294"/>
      <c r="B156" s="315" t="s">
        <v>231</v>
      </c>
      <c r="C156" s="316" t="str">
        <f>IF(C146&gt;"",C146,"")</f>
        <v>Suoniemi Roni</v>
      </c>
      <c r="D156" s="316" t="str">
        <f>IF(G144&gt;"",G144,"")</f>
        <v>Brinaru Benjamin</v>
      </c>
      <c r="E156" s="347"/>
      <c r="F156" s="263"/>
      <c r="G156" s="250"/>
      <c r="H156" s="250"/>
      <c r="I156" s="250"/>
      <c r="J156" s="264"/>
      <c r="K156" s="317">
        <f t="shared" si="19"/>
      </c>
      <c r="L156" s="318">
        <f t="shared" si="20"/>
      </c>
      <c r="M156" s="319">
        <f t="shared" si="21"/>
      </c>
      <c r="N156" s="320">
        <f t="shared" si="22"/>
      </c>
      <c r="O156" s="47"/>
    </row>
    <row r="157" spans="1:15" ht="15" customHeight="1" outlineLevel="1" thickBot="1">
      <c r="A157" s="294"/>
      <c r="B157" s="331" t="s">
        <v>204</v>
      </c>
      <c r="C157" s="332" t="str">
        <f>IF(C144&gt;"",C144,"")</f>
        <v>Valkama Arvo</v>
      </c>
      <c r="D157" s="332" t="str">
        <f>IF(G145&gt;"",G145,"")</f>
        <v>Holmberg Erik</v>
      </c>
      <c r="E157" s="348"/>
      <c r="F157" s="349"/>
      <c r="G157" s="333"/>
      <c r="H157" s="349"/>
      <c r="I157" s="333"/>
      <c r="J157" s="333"/>
      <c r="K157" s="335">
        <f t="shared" si="19"/>
      </c>
      <c r="L157" s="336">
        <f t="shared" si="20"/>
      </c>
      <c r="M157" s="337">
        <f t="shared" si="21"/>
      </c>
      <c r="N157" s="338">
        <f t="shared" si="22"/>
      </c>
      <c r="O157" s="47"/>
    </row>
    <row r="158" spans="1:15" ht="15.75" customHeight="1" outlineLevel="1" thickBot="1">
      <c r="A158" s="284"/>
      <c r="B158" s="214"/>
      <c r="C158" s="214"/>
      <c r="D158" s="214"/>
      <c r="E158" s="214"/>
      <c r="F158" s="214"/>
      <c r="G158" s="214"/>
      <c r="H158" s="214"/>
      <c r="I158" s="624" t="s">
        <v>206</v>
      </c>
      <c r="J158" s="625"/>
      <c r="K158" s="350">
        <f>IF(ISBLANK(C144),"",SUM(K149:K157))</f>
        <v>0</v>
      </c>
      <c r="L158" s="351">
        <f>IF(ISBLANK(G144),"",SUM(L149:L157))</f>
        <v>15</v>
      </c>
      <c r="M158" s="352">
        <f>IF(ISBLANK(F149),"",SUM(M149:M157))</f>
        <v>0</v>
      </c>
      <c r="N158" s="353">
        <f>IF(ISBLANK(F149),"",SUM(N149:N157))</f>
        <v>5</v>
      </c>
      <c r="O158" s="47"/>
    </row>
    <row r="159" spans="1:15" ht="12" customHeight="1" outlineLevel="1">
      <c r="A159" s="284"/>
      <c r="B159" s="243" t="s">
        <v>207</v>
      </c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354"/>
      <c r="O159" s="47"/>
    </row>
    <row r="160" spans="1:15" ht="15" outlineLevel="1">
      <c r="A160" s="284"/>
      <c r="B160" s="272" t="s">
        <v>208</v>
      </c>
      <c r="C160" s="272"/>
      <c r="D160" s="272" t="s">
        <v>209</v>
      </c>
      <c r="E160" s="273"/>
      <c r="F160" s="272"/>
      <c r="G160" s="272" t="s">
        <v>210</v>
      </c>
      <c r="H160" s="273"/>
      <c r="I160" s="272"/>
      <c r="J160" s="274" t="s">
        <v>211</v>
      </c>
      <c r="K160" s="47"/>
      <c r="L160" s="214"/>
      <c r="M160" s="214"/>
      <c r="N160" s="354"/>
      <c r="O160" s="47"/>
    </row>
    <row r="161" spans="1:15" ht="18.75" outlineLevel="1" thickBot="1">
      <c r="A161" s="284"/>
      <c r="B161" s="214"/>
      <c r="C161" s="214"/>
      <c r="D161" s="214"/>
      <c r="E161" s="214"/>
      <c r="F161" s="214"/>
      <c r="G161" s="214"/>
      <c r="H161" s="214"/>
      <c r="I161" s="214"/>
      <c r="J161" s="626" t="str">
        <f>IF(M158=5,C143,IF(N158=5,G143,""))</f>
        <v>MBF 1</v>
      </c>
      <c r="K161" s="627"/>
      <c r="L161" s="627"/>
      <c r="M161" s="627"/>
      <c r="N161" s="628"/>
      <c r="O161" s="47"/>
    </row>
    <row r="162" spans="1:15" ht="18.75" customHeight="1" outlineLevel="1" thickBot="1">
      <c r="A162" s="355"/>
      <c r="B162" s="356"/>
      <c r="C162" s="356"/>
      <c r="D162" s="356"/>
      <c r="E162" s="356"/>
      <c r="F162" s="356"/>
      <c r="G162" s="356"/>
      <c r="H162" s="356"/>
      <c r="I162" s="356"/>
      <c r="J162" s="357"/>
      <c r="K162" s="357"/>
      <c r="L162" s="357"/>
      <c r="M162" s="357"/>
      <c r="N162" s="358"/>
      <c r="O162" s="284"/>
    </row>
    <row r="163" s="411" customFormat="1" ht="12" thickTop="1"/>
    <row r="164" ht="19.5" thickBot="1">
      <c r="A164" s="279" t="s">
        <v>464</v>
      </c>
    </row>
    <row r="165" spans="1:17" ht="15.75" customHeight="1" outlineLevel="1" thickTop="1">
      <c r="A165" s="280"/>
      <c r="B165" s="281"/>
      <c r="C165" s="282"/>
      <c r="D165" s="283"/>
      <c r="E165" s="283"/>
      <c r="F165" s="584" t="s">
        <v>177</v>
      </c>
      <c r="G165" s="585"/>
      <c r="H165" s="586" t="s">
        <v>131</v>
      </c>
      <c r="I165" s="587"/>
      <c r="J165" s="587"/>
      <c r="K165" s="587"/>
      <c r="L165" s="587"/>
      <c r="M165" s="587"/>
      <c r="N165" s="588"/>
      <c r="O165" s="284"/>
      <c r="Q165" s="285" t="s">
        <v>214</v>
      </c>
    </row>
    <row r="166" spans="1:17" ht="15.75" customHeight="1" outlineLevel="1">
      <c r="A166" s="284"/>
      <c r="B166" s="286"/>
      <c r="C166" s="273" t="s">
        <v>215</v>
      </c>
      <c r="D166" s="214"/>
      <c r="E166" s="214"/>
      <c r="F166" s="589" t="s">
        <v>180</v>
      </c>
      <c r="G166" s="590"/>
      <c r="H166" s="591" t="s">
        <v>3</v>
      </c>
      <c r="I166" s="592"/>
      <c r="J166" s="593"/>
      <c r="K166" s="594"/>
      <c r="L166" s="594"/>
      <c r="M166" s="594"/>
      <c r="N166" s="595"/>
      <c r="O166" s="47"/>
      <c r="Q166" s="287" t="s">
        <v>216</v>
      </c>
    </row>
    <row r="167" spans="1:17" ht="15.75" outlineLevel="1">
      <c r="A167" s="284"/>
      <c r="B167" s="47"/>
      <c r="C167" s="286" t="s">
        <v>217</v>
      </c>
      <c r="D167" s="214"/>
      <c r="E167" s="214"/>
      <c r="F167" s="596" t="s">
        <v>182</v>
      </c>
      <c r="G167" s="597"/>
      <c r="H167" s="598" t="s">
        <v>232</v>
      </c>
      <c r="I167" s="599"/>
      <c r="J167" s="599"/>
      <c r="K167" s="599"/>
      <c r="L167" s="599"/>
      <c r="M167" s="599"/>
      <c r="N167" s="600"/>
      <c r="O167" s="47"/>
      <c r="Q167" s="287" t="s">
        <v>218</v>
      </c>
    </row>
    <row r="168" spans="1:15" ht="17.25" customHeight="1" outlineLevel="1" thickBot="1">
      <c r="A168" s="284"/>
      <c r="B168" s="218"/>
      <c r="C168" s="288" t="s">
        <v>219</v>
      </c>
      <c r="D168" s="47"/>
      <c r="E168" s="214"/>
      <c r="F168" s="601" t="s">
        <v>220</v>
      </c>
      <c r="G168" s="602"/>
      <c r="H168" s="603">
        <v>41342</v>
      </c>
      <c r="I168" s="604"/>
      <c r="J168" s="604"/>
      <c r="K168" s="289" t="s">
        <v>221</v>
      </c>
      <c r="L168" s="605">
        <v>0.75</v>
      </c>
      <c r="M168" s="606"/>
      <c r="N168" s="607"/>
      <c r="O168" s="47"/>
    </row>
    <row r="169" spans="1:15" ht="15.75" customHeight="1" outlineLevel="1" thickTop="1">
      <c r="A169" s="284"/>
      <c r="B169" s="241" t="s">
        <v>222</v>
      </c>
      <c r="D169" s="214"/>
      <c r="E169" s="214"/>
      <c r="F169" s="241" t="s">
        <v>222</v>
      </c>
      <c r="I169" s="290"/>
      <c r="J169" s="291"/>
      <c r="K169" s="292"/>
      <c r="L169" s="292"/>
      <c r="M169" s="292"/>
      <c r="N169" s="293"/>
      <c r="O169" s="47"/>
    </row>
    <row r="170" spans="1:15" ht="16.5" outlineLevel="1" thickBot="1">
      <c r="A170" s="294"/>
      <c r="B170" s="295" t="s">
        <v>186</v>
      </c>
      <c r="C170" s="608" t="s">
        <v>28</v>
      </c>
      <c r="D170" s="609"/>
      <c r="E170" s="296"/>
      <c r="F170" s="297" t="s">
        <v>187</v>
      </c>
      <c r="G170" s="610" t="s">
        <v>24</v>
      </c>
      <c r="H170" s="611"/>
      <c r="I170" s="611"/>
      <c r="J170" s="611"/>
      <c r="K170" s="611"/>
      <c r="L170" s="611"/>
      <c r="M170" s="611"/>
      <c r="N170" s="612"/>
      <c r="O170" s="47"/>
    </row>
    <row r="171" spans="1:15" ht="15" outlineLevel="1">
      <c r="A171" s="294"/>
      <c r="B171" s="298" t="s">
        <v>188</v>
      </c>
      <c r="C171" s="613" t="s">
        <v>247</v>
      </c>
      <c r="D171" s="614"/>
      <c r="E171" s="299"/>
      <c r="F171" s="300" t="s">
        <v>189</v>
      </c>
      <c r="G171" s="615" t="s">
        <v>275</v>
      </c>
      <c r="H171" s="616"/>
      <c r="I171" s="616"/>
      <c r="J171" s="616"/>
      <c r="K171" s="616"/>
      <c r="L171" s="616"/>
      <c r="M171" s="616"/>
      <c r="N171" s="617"/>
      <c r="O171" s="47"/>
    </row>
    <row r="172" spans="1:15" ht="15" outlineLevel="1">
      <c r="A172" s="294"/>
      <c r="B172" s="301" t="s">
        <v>190</v>
      </c>
      <c r="C172" s="618" t="s">
        <v>317</v>
      </c>
      <c r="D172" s="619"/>
      <c r="E172" s="299"/>
      <c r="F172" s="302" t="s">
        <v>191</v>
      </c>
      <c r="G172" s="615" t="s">
        <v>279</v>
      </c>
      <c r="H172" s="616"/>
      <c r="I172" s="616"/>
      <c r="J172" s="616"/>
      <c r="K172" s="616"/>
      <c r="L172" s="616"/>
      <c r="M172" s="616"/>
      <c r="N172" s="617"/>
      <c r="O172" s="47"/>
    </row>
    <row r="173" spans="1:15" ht="15" outlineLevel="1">
      <c r="A173" s="284"/>
      <c r="B173" s="301" t="s">
        <v>223</v>
      </c>
      <c r="C173" s="620" t="s">
        <v>313</v>
      </c>
      <c r="D173" s="621"/>
      <c r="E173" s="299"/>
      <c r="F173" s="303" t="s">
        <v>224</v>
      </c>
      <c r="G173" s="615" t="s">
        <v>271</v>
      </c>
      <c r="H173" s="616"/>
      <c r="I173" s="616"/>
      <c r="J173" s="616"/>
      <c r="K173" s="616"/>
      <c r="L173" s="616"/>
      <c r="M173" s="616"/>
      <c r="N173" s="617"/>
      <c r="O173" s="47"/>
    </row>
    <row r="174" spans="1:15" ht="14.25" customHeight="1" outlineLevel="1">
      <c r="A174" s="284"/>
      <c r="B174" s="214"/>
      <c r="C174" s="214"/>
      <c r="D174" s="214"/>
      <c r="E174" s="214"/>
      <c r="F174" s="241" t="s">
        <v>225</v>
      </c>
      <c r="G174" s="224"/>
      <c r="H174" s="224"/>
      <c r="I174" s="224"/>
      <c r="J174" s="214"/>
      <c r="K174" s="214"/>
      <c r="L174" s="214"/>
      <c r="M174" s="242"/>
      <c r="N174" s="304"/>
      <c r="O174" s="47"/>
    </row>
    <row r="175" spans="1:15" ht="12.75" customHeight="1" outlineLevel="1" thickBot="1">
      <c r="A175" s="284"/>
      <c r="B175" s="213" t="s">
        <v>226</v>
      </c>
      <c r="C175" s="214"/>
      <c r="D175" s="214"/>
      <c r="E175" s="214"/>
      <c r="F175" s="305" t="s">
        <v>195</v>
      </c>
      <c r="G175" s="305" t="s">
        <v>196</v>
      </c>
      <c r="H175" s="305" t="s">
        <v>197</v>
      </c>
      <c r="I175" s="305" t="s">
        <v>198</v>
      </c>
      <c r="J175" s="305" t="s">
        <v>199</v>
      </c>
      <c r="K175" s="622" t="s">
        <v>74</v>
      </c>
      <c r="L175" s="623"/>
      <c r="M175" s="305" t="s">
        <v>200</v>
      </c>
      <c r="N175" s="306" t="s">
        <v>13</v>
      </c>
      <c r="O175" s="47"/>
    </row>
    <row r="176" spans="1:15" ht="15" customHeight="1" outlineLevel="1">
      <c r="A176" s="294"/>
      <c r="B176" s="307" t="s">
        <v>201</v>
      </c>
      <c r="C176" s="308" t="str">
        <f>IF(C171&gt;"",C171,"")</f>
        <v>Valasti Veeti</v>
      </c>
      <c r="D176" s="308" t="str">
        <f>IF(G171&gt;"",G171,"")</f>
        <v>Rautalin Taneli</v>
      </c>
      <c r="E176" s="308"/>
      <c r="F176" s="309">
        <v>-9</v>
      </c>
      <c r="G176" s="309">
        <v>7</v>
      </c>
      <c r="H176" s="310">
        <v>4</v>
      </c>
      <c r="I176" s="309">
        <v>-6</v>
      </c>
      <c r="J176" s="309">
        <v>-9</v>
      </c>
      <c r="K176" s="311">
        <f>IF(ISBLANK(F176),"",COUNTIF(F176:J176,"&gt;=0"))</f>
        <v>2</v>
      </c>
      <c r="L176" s="312">
        <f>IF(ISBLANK(F176),"",(IF(LEFT(F176,1)="-",1,0)+IF(LEFT(G176,1)="-",1,0)+IF(LEFT(H176,1)="-",1,0)+IF(LEFT(I176,1)="-",1,0)+IF(LEFT(J176,1)="-",1,0)))</f>
        <v>3</v>
      </c>
      <c r="M176" s="313">
        <f>IF(K176=3,1,"")</f>
      </c>
      <c r="N176" s="314">
        <f>IF(L176=3,1,"")</f>
        <v>1</v>
      </c>
      <c r="O176" s="47"/>
    </row>
    <row r="177" spans="1:15" ht="15" customHeight="1" outlineLevel="1">
      <c r="A177" s="294"/>
      <c r="B177" s="315" t="s">
        <v>202</v>
      </c>
      <c r="C177" s="316" t="str">
        <f>IF(C172&gt;"",C172,"")</f>
        <v>Flemming Veikka</v>
      </c>
      <c r="D177" s="316" t="str">
        <f>IF(G172&gt;"",G172,"")</f>
        <v>Salakari Eemil</v>
      </c>
      <c r="E177" s="316"/>
      <c r="F177" s="255">
        <v>6</v>
      </c>
      <c r="G177" s="250">
        <v>7</v>
      </c>
      <c r="H177" s="250">
        <v>11</v>
      </c>
      <c r="I177" s="250"/>
      <c r="J177" s="250"/>
      <c r="K177" s="317">
        <f>IF(ISBLANK(F177),"",COUNTIF(F177:J177,"&gt;=0"))</f>
        <v>3</v>
      </c>
      <c r="L177" s="318">
        <f>IF(ISBLANK(F177),"",(IF(LEFT(F177,1)="-",1,0)+IF(LEFT(G177,1)="-",1,0)+IF(LEFT(H177,1)="-",1,0)+IF(LEFT(I177,1)="-",1,0)+IF(LEFT(J177,1)="-",1,0)))</f>
        <v>0</v>
      </c>
      <c r="M177" s="319">
        <f>IF(K177=3,1,"")</f>
        <v>1</v>
      </c>
      <c r="N177" s="320">
        <f>IF(L177=3,1,"")</f>
      </c>
      <c r="O177" s="47"/>
    </row>
    <row r="178" spans="1:15" ht="15" customHeight="1" outlineLevel="1" thickBot="1">
      <c r="A178" s="294"/>
      <c r="B178" s="321" t="s">
        <v>227</v>
      </c>
      <c r="C178" s="322" t="str">
        <f>IF(C173&gt;"",C173,"")</f>
        <v>Naumi Alex</v>
      </c>
      <c r="D178" s="322" t="str">
        <f>IF(G173&gt;"",G173,"")</f>
        <v>Tiljander Aleksi</v>
      </c>
      <c r="E178" s="322"/>
      <c r="F178" s="255">
        <v>5</v>
      </c>
      <c r="G178" s="323">
        <v>4</v>
      </c>
      <c r="H178" s="255">
        <v>6</v>
      </c>
      <c r="I178" s="255"/>
      <c r="J178" s="255"/>
      <c r="K178" s="317">
        <f aca="true" t="shared" si="23" ref="K178:K184">IF(ISBLANK(F178),"",COUNTIF(F178:J178,"&gt;=0"))</f>
        <v>3</v>
      </c>
      <c r="L178" s="324">
        <f aca="true" t="shared" si="24" ref="L178:L184">IF(ISBLANK(F178),"",(IF(LEFT(F178,1)="-",1,0)+IF(LEFT(G178,1)="-",1,0)+IF(LEFT(H178,1)="-",1,0)+IF(LEFT(I178,1)="-",1,0)+IF(LEFT(J178,1)="-",1,0)))</f>
        <v>0</v>
      </c>
      <c r="M178" s="325">
        <f aca="true" t="shared" si="25" ref="M178:M184">IF(K178=3,1,"")</f>
        <v>1</v>
      </c>
      <c r="N178" s="326">
        <f aca="true" t="shared" si="26" ref="N178:N184">IF(L178=3,1,"")</f>
      </c>
      <c r="O178" s="47"/>
    </row>
    <row r="179" spans="1:15" ht="15" customHeight="1" outlineLevel="1">
      <c r="A179" s="294"/>
      <c r="B179" s="327" t="s">
        <v>205</v>
      </c>
      <c r="C179" s="308" t="str">
        <f>IF(C172&gt;"",C172,"")</f>
        <v>Flemming Veikka</v>
      </c>
      <c r="D179" s="308" t="str">
        <f>IF(G171&gt;"",G171,"")</f>
        <v>Rautalin Taneli</v>
      </c>
      <c r="E179" s="328"/>
      <c r="F179" s="329">
        <v>3</v>
      </c>
      <c r="G179" s="330">
        <v>4</v>
      </c>
      <c r="H179" s="329">
        <v>1</v>
      </c>
      <c r="I179" s="329"/>
      <c r="J179" s="329"/>
      <c r="K179" s="311">
        <f t="shared" si="23"/>
        <v>3</v>
      </c>
      <c r="L179" s="312">
        <f t="shared" si="24"/>
        <v>0</v>
      </c>
      <c r="M179" s="313">
        <f t="shared" si="25"/>
        <v>1</v>
      </c>
      <c r="N179" s="314">
        <f t="shared" si="26"/>
      </c>
      <c r="O179" s="47"/>
    </row>
    <row r="180" spans="1:15" ht="15" customHeight="1" outlineLevel="1">
      <c r="A180" s="294"/>
      <c r="B180" s="321" t="s">
        <v>228</v>
      </c>
      <c r="C180" s="316" t="str">
        <f>IF(C171&gt;"",C171,"")</f>
        <v>Valasti Veeti</v>
      </c>
      <c r="D180" s="316" t="str">
        <f>IF(G173&gt;"",G173,"")</f>
        <v>Tiljander Aleksi</v>
      </c>
      <c r="E180" s="322"/>
      <c r="F180" s="255">
        <v>-9</v>
      </c>
      <c r="G180" s="323">
        <v>5</v>
      </c>
      <c r="H180" s="255">
        <v>-8</v>
      </c>
      <c r="I180" s="255">
        <v>-8</v>
      </c>
      <c r="J180" s="255"/>
      <c r="K180" s="317">
        <f t="shared" si="23"/>
        <v>1</v>
      </c>
      <c r="L180" s="318">
        <f t="shared" si="24"/>
        <v>3</v>
      </c>
      <c r="M180" s="319">
        <f t="shared" si="25"/>
      </c>
      <c r="N180" s="320">
        <f t="shared" si="26"/>
        <v>1</v>
      </c>
      <c r="O180" s="47"/>
    </row>
    <row r="181" spans="1:15" ht="15" customHeight="1" outlineLevel="1" thickBot="1">
      <c r="A181" s="294"/>
      <c r="B181" s="331" t="s">
        <v>229</v>
      </c>
      <c r="C181" s="332" t="str">
        <f>IF(C173&gt;"",C173,"")</f>
        <v>Naumi Alex</v>
      </c>
      <c r="D181" s="332" t="str">
        <f>IF(G172&gt;"",G172,"")</f>
        <v>Salakari Eemil</v>
      </c>
      <c r="E181" s="332"/>
      <c r="F181" s="333">
        <v>4</v>
      </c>
      <c r="G181" s="334">
        <v>4</v>
      </c>
      <c r="H181" s="333">
        <v>8</v>
      </c>
      <c r="I181" s="333"/>
      <c r="J181" s="333"/>
      <c r="K181" s="335">
        <f t="shared" si="23"/>
        <v>3</v>
      </c>
      <c r="L181" s="336">
        <f t="shared" si="24"/>
        <v>0</v>
      </c>
      <c r="M181" s="337">
        <f t="shared" si="25"/>
        <v>1</v>
      </c>
      <c r="N181" s="338">
        <f t="shared" si="26"/>
      </c>
      <c r="O181" s="47"/>
    </row>
    <row r="182" spans="1:15" ht="15" customHeight="1" outlineLevel="1">
      <c r="A182" s="294"/>
      <c r="B182" s="339" t="s">
        <v>230</v>
      </c>
      <c r="C182" s="340" t="str">
        <f>IF(C172&gt;"",C172,"")</f>
        <v>Flemming Veikka</v>
      </c>
      <c r="D182" s="340" t="str">
        <f>IF(G173&gt;"",G173,"")</f>
        <v>Tiljander Aleksi</v>
      </c>
      <c r="E182" s="341"/>
      <c r="F182" s="263">
        <v>5</v>
      </c>
      <c r="G182" s="263">
        <v>6</v>
      </c>
      <c r="H182" s="263">
        <v>8</v>
      </c>
      <c r="I182" s="263"/>
      <c r="J182" s="342"/>
      <c r="K182" s="343">
        <f t="shared" si="23"/>
        <v>3</v>
      </c>
      <c r="L182" s="344">
        <f t="shared" si="24"/>
        <v>0</v>
      </c>
      <c r="M182" s="345">
        <f t="shared" si="25"/>
        <v>1</v>
      </c>
      <c r="N182" s="346">
        <f t="shared" si="26"/>
      </c>
      <c r="O182" s="47"/>
    </row>
    <row r="183" spans="1:15" ht="15" customHeight="1" outlineLevel="1">
      <c r="A183" s="294"/>
      <c r="B183" s="315" t="s">
        <v>231</v>
      </c>
      <c r="C183" s="316" t="str">
        <f>IF(C173&gt;"",C173,"")</f>
        <v>Naumi Alex</v>
      </c>
      <c r="D183" s="316" t="str">
        <f>IF(G171&gt;"",G171,"")</f>
        <v>Rautalin Taneli</v>
      </c>
      <c r="E183" s="347"/>
      <c r="F183" s="263"/>
      <c r="G183" s="250"/>
      <c r="H183" s="250"/>
      <c r="I183" s="250"/>
      <c r="J183" s="264"/>
      <c r="K183" s="317">
        <f t="shared" si="23"/>
      </c>
      <c r="L183" s="318">
        <f t="shared" si="24"/>
      </c>
      <c r="M183" s="319">
        <f t="shared" si="25"/>
      </c>
      <c r="N183" s="320">
        <f t="shared" si="26"/>
      </c>
      <c r="O183" s="47"/>
    </row>
    <row r="184" spans="1:15" ht="15" customHeight="1" outlineLevel="1" thickBot="1">
      <c r="A184" s="294"/>
      <c r="B184" s="331" t="s">
        <v>204</v>
      </c>
      <c r="C184" s="332" t="str">
        <f>IF(C171&gt;"",C171,"")</f>
        <v>Valasti Veeti</v>
      </c>
      <c r="D184" s="332" t="str">
        <f>IF(G172&gt;"",G172,"")</f>
        <v>Salakari Eemil</v>
      </c>
      <c r="E184" s="348"/>
      <c r="F184" s="349"/>
      <c r="G184" s="333"/>
      <c r="H184" s="349"/>
      <c r="I184" s="333"/>
      <c r="J184" s="333"/>
      <c r="K184" s="335">
        <f t="shared" si="23"/>
      </c>
      <c r="L184" s="336">
        <f t="shared" si="24"/>
      </c>
      <c r="M184" s="337">
        <f t="shared" si="25"/>
      </c>
      <c r="N184" s="338">
        <f t="shared" si="26"/>
      </c>
      <c r="O184" s="47"/>
    </row>
    <row r="185" spans="1:15" ht="15.75" customHeight="1" outlineLevel="1" thickBot="1">
      <c r="A185" s="284"/>
      <c r="B185" s="214"/>
      <c r="C185" s="214"/>
      <c r="D185" s="214"/>
      <c r="E185" s="214"/>
      <c r="F185" s="214"/>
      <c r="G185" s="214"/>
      <c r="H185" s="214"/>
      <c r="I185" s="624" t="s">
        <v>206</v>
      </c>
      <c r="J185" s="625"/>
      <c r="K185" s="350">
        <f>IF(ISBLANK(C171),"",SUM(K176:K184))</f>
        <v>18</v>
      </c>
      <c r="L185" s="351">
        <f>IF(ISBLANK(G171),"",SUM(L176:L184))</f>
        <v>6</v>
      </c>
      <c r="M185" s="352">
        <f>IF(ISBLANK(F176),"",SUM(M176:M184))</f>
        <v>5</v>
      </c>
      <c r="N185" s="353">
        <f>IF(ISBLANK(F176),"",SUM(N176:N184))</f>
        <v>2</v>
      </c>
      <c r="O185" s="47"/>
    </row>
    <row r="186" spans="1:15" ht="12" customHeight="1" outlineLevel="1">
      <c r="A186" s="284"/>
      <c r="B186" s="243" t="s">
        <v>207</v>
      </c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354"/>
      <c r="O186" s="47"/>
    </row>
    <row r="187" spans="1:15" ht="15" outlineLevel="1">
      <c r="A187" s="284"/>
      <c r="B187" s="272" t="s">
        <v>208</v>
      </c>
      <c r="C187" s="272"/>
      <c r="D187" s="272" t="s">
        <v>209</v>
      </c>
      <c r="E187" s="273"/>
      <c r="F187" s="272"/>
      <c r="G187" s="272" t="s">
        <v>210</v>
      </c>
      <c r="H187" s="273"/>
      <c r="I187" s="272"/>
      <c r="J187" s="274" t="s">
        <v>211</v>
      </c>
      <c r="K187" s="47"/>
      <c r="L187" s="214"/>
      <c r="M187" s="214"/>
      <c r="N187" s="354"/>
      <c r="O187" s="47"/>
    </row>
    <row r="188" spans="1:15" ht="18.75" outlineLevel="1" thickBot="1">
      <c r="A188" s="284"/>
      <c r="B188" s="214"/>
      <c r="C188" s="214"/>
      <c r="D188" s="214"/>
      <c r="E188" s="214"/>
      <c r="F188" s="214"/>
      <c r="G188" s="214"/>
      <c r="H188" s="214"/>
      <c r="I188" s="214"/>
      <c r="J188" s="626" t="str">
        <f>IF(M185=5,C170,IF(N185=5,G170,""))</f>
        <v>KoKa</v>
      </c>
      <c r="K188" s="627"/>
      <c r="L188" s="627"/>
      <c r="M188" s="627"/>
      <c r="N188" s="628"/>
      <c r="O188" s="47"/>
    </row>
    <row r="189" spans="1:15" ht="18.75" customHeight="1" outlineLevel="1" thickBot="1">
      <c r="A189" s="355"/>
      <c r="B189" s="356"/>
      <c r="C189" s="356"/>
      <c r="D189" s="356"/>
      <c r="E189" s="356"/>
      <c r="F189" s="356"/>
      <c r="G189" s="356"/>
      <c r="H189" s="356"/>
      <c r="I189" s="356"/>
      <c r="J189" s="357"/>
      <c r="K189" s="357"/>
      <c r="L189" s="357"/>
      <c r="M189" s="357"/>
      <c r="N189" s="358"/>
      <c r="O189" s="284"/>
    </row>
    <row r="190" s="411" customFormat="1" ht="12" thickTop="1"/>
    <row r="191" ht="19.5" thickBot="1">
      <c r="A191" s="279" t="s">
        <v>465</v>
      </c>
    </row>
    <row r="192" spans="1:17" ht="15.75" customHeight="1" outlineLevel="1" thickTop="1">
      <c r="A192" s="280"/>
      <c r="B192" s="281"/>
      <c r="C192" s="282"/>
      <c r="D192" s="283"/>
      <c r="E192" s="283"/>
      <c r="F192" s="584" t="s">
        <v>177</v>
      </c>
      <c r="G192" s="585"/>
      <c r="H192" s="586" t="s">
        <v>131</v>
      </c>
      <c r="I192" s="587"/>
      <c r="J192" s="587"/>
      <c r="K192" s="587"/>
      <c r="L192" s="587"/>
      <c r="M192" s="587"/>
      <c r="N192" s="588"/>
      <c r="O192" s="284"/>
      <c r="Q192" s="285" t="s">
        <v>214</v>
      </c>
    </row>
    <row r="193" spans="1:17" ht="15.75" customHeight="1" outlineLevel="1">
      <c r="A193" s="284"/>
      <c r="B193" s="286"/>
      <c r="C193" s="273" t="s">
        <v>215</v>
      </c>
      <c r="D193" s="214"/>
      <c r="E193" s="214"/>
      <c r="F193" s="589" t="s">
        <v>180</v>
      </c>
      <c r="G193" s="590"/>
      <c r="H193" s="591" t="s">
        <v>3</v>
      </c>
      <c r="I193" s="592"/>
      <c r="J193" s="593"/>
      <c r="K193" s="594"/>
      <c r="L193" s="594"/>
      <c r="M193" s="594"/>
      <c r="N193" s="595"/>
      <c r="O193" s="47"/>
      <c r="Q193" s="287" t="s">
        <v>216</v>
      </c>
    </row>
    <row r="194" spans="1:17" ht="15.75" outlineLevel="1">
      <c r="A194" s="284"/>
      <c r="B194" s="47"/>
      <c r="C194" s="286" t="s">
        <v>217</v>
      </c>
      <c r="D194" s="214"/>
      <c r="E194" s="214"/>
      <c r="F194" s="596" t="s">
        <v>182</v>
      </c>
      <c r="G194" s="597"/>
      <c r="H194" s="598" t="s">
        <v>232</v>
      </c>
      <c r="I194" s="599"/>
      <c r="J194" s="599"/>
      <c r="K194" s="599"/>
      <c r="L194" s="599"/>
      <c r="M194" s="599"/>
      <c r="N194" s="600"/>
      <c r="O194" s="47"/>
      <c r="Q194" s="287" t="s">
        <v>218</v>
      </c>
    </row>
    <row r="195" spans="1:15" ht="17.25" customHeight="1" outlineLevel="1" thickBot="1">
      <c r="A195" s="284"/>
      <c r="B195" s="218"/>
      <c r="C195" s="288" t="s">
        <v>219</v>
      </c>
      <c r="D195" s="47"/>
      <c r="E195" s="214"/>
      <c r="F195" s="601" t="s">
        <v>220</v>
      </c>
      <c r="G195" s="602"/>
      <c r="H195" s="603">
        <v>41342</v>
      </c>
      <c r="I195" s="604"/>
      <c r="J195" s="604"/>
      <c r="K195" s="289" t="s">
        <v>221</v>
      </c>
      <c r="L195" s="605">
        <v>0.75</v>
      </c>
      <c r="M195" s="606"/>
      <c r="N195" s="607"/>
      <c r="O195" s="47"/>
    </row>
    <row r="196" spans="1:15" ht="15.75" customHeight="1" outlineLevel="1" thickTop="1">
      <c r="A196" s="284"/>
      <c r="B196" s="241" t="s">
        <v>222</v>
      </c>
      <c r="D196" s="214"/>
      <c r="E196" s="214"/>
      <c r="F196" s="241" t="s">
        <v>222</v>
      </c>
      <c r="I196" s="290"/>
      <c r="J196" s="291"/>
      <c r="K196" s="292"/>
      <c r="L196" s="292"/>
      <c r="M196" s="292"/>
      <c r="N196" s="293"/>
      <c r="O196" s="47"/>
    </row>
    <row r="197" spans="1:15" ht="16.5" outlineLevel="1" thickBot="1">
      <c r="A197" s="294"/>
      <c r="B197" s="295" t="s">
        <v>186</v>
      </c>
      <c r="C197" s="608" t="s">
        <v>106</v>
      </c>
      <c r="D197" s="609"/>
      <c r="E197" s="296"/>
      <c r="F197" s="297" t="s">
        <v>187</v>
      </c>
      <c r="G197" s="610" t="s">
        <v>101</v>
      </c>
      <c r="H197" s="611"/>
      <c r="I197" s="611"/>
      <c r="J197" s="611"/>
      <c r="K197" s="611"/>
      <c r="L197" s="611"/>
      <c r="M197" s="611"/>
      <c r="N197" s="612"/>
      <c r="O197" s="47"/>
    </row>
    <row r="198" spans="1:15" ht="15" outlineLevel="1">
      <c r="A198" s="294"/>
      <c r="B198" s="298" t="s">
        <v>188</v>
      </c>
      <c r="C198" s="613" t="s">
        <v>289</v>
      </c>
      <c r="D198" s="614"/>
      <c r="E198" s="299"/>
      <c r="F198" s="300" t="s">
        <v>189</v>
      </c>
      <c r="G198" s="615" t="s">
        <v>283</v>
      </c>
      <c r="H198" s="616"/>
      <c r="I198" s="616"/>
      <c r="J198" s="616"/>
      <c r="K198" s="616"/>
      <c r="L198" s="616"/>
      <c r="M198" s="616"/>
      <c r="N198" s="617"/>
      <c r="O198" s="47"/>
    </row>
    <row r="199" spans="1:15" ht="15" outlineLevel="1">
      <c r="A199" s="294"/>
      <c r="B199" s="301" t="s">
        <v>190</v>
      </c>
      <c r="C199" s="618" t="s">
        <v>314</v>
      </c>
      <c r="D199" s="619"/>
      <c r="E199" s="299"/>
      <c r="F199" s="302" t="s">
        <v>191</v>
      </c>
      <c r="G199" s="615" t="s">
        <v>292</v>
      </c>
      <c r="H199" s="616"/>
      <c r="I199" s="616"/>
      <c r="J199" s="616"/>
      <c r="K199" s="616"/>
      <c r="L199" s="616"/>
      <c r="M199" s="616"/>
      <c r="N199" s="617"/>
      <c r="O199" s="47"/>
    </row>
    <row r="200" spans="1:15" ht="15" outlineLevel="1">
      <c r="A200" s="284"/>
      <c r="B200" s="301" t="s">
        <v>223</v>
      </c>
      <c r="C200" s="620" t="s">
        <v>536</v>
      </c>
      <c r="D200" s="621"/>
      <c r="E200" s="299"/>
      <c r="F200" s="303" t="s">
        <v>224</v>
      </c>
      <c r="G200" s="615" t="s">
        <v>315</v>
      </c>
      <c r="H200" s="616"/>
      <c r="I200" s="616"/>
      <c r="J200" s="616"/>
      <c r="K200" s="616"/>
      <c r="L200" s="616"/>
      <c r="M200" s="616"/>
      <c r="N200" s="617"/>
      <c r="O200" s="47"/>
    </row>
    <row r="201" spans="1:15" ht="14.25" customHeight="1" outlineLevel="1">
      <c r="A201" s="284"/>
      <c r="B201" s="214"/>
      <c r="C201" s="214"/>
      <c r="D201" s="214"/>
      <c r="E201" s="214"/>
      <c r="F201" s="241" t="s">
        <v>225</v>
      </c>
      <c r="G201" s="224"/>
      <c r="H201" s="224"/>
      <c r="I201" s="224"/>
      <c r="J201" s="214"/>
      <c r="K201" s="214"/>
      <c r="L201" s="214"/>
      <c r="M201" s="242"/>
      <c r="N201" s="304"/>
      <c r="O201" s="47"/>
    </row>
    <row r="202" spans="1:15" ht="12.75" customHeight="1" outlineLevel="1" thickBot="1">
      <c r="A202" s="284"/>
      <c r="B202" s="213" t="s">
        <v>226</v>
      </c>
      <c r="C202" s="214"/>
      <c r="D202" s="214"/>
      <c r="E202" s="214"/>
      <c r="F202" s="305" t="s">
        <v>195</v>
      </c>
      <c r="G202" s="305" t="s">
        <v>196</v>
      </c>
      <c r="H202" s="305" t="s">
        <v>197</v>
      </c>
      <c r="I202" s="305" t="s">
        <v>198</v>
      </c>
      <c r="J202" s="305" t="s">
        <v>199</v>
      </c>
      <c r="K202" s="622" t="s">
        <v>74</v>
      </c>
      <c r="L202" s="623"/>
      <c r="M202" s="305" t="s">
        <v>200</v>
      </c>
      <c r="N202" s="306" t="s">
        <v>13</v>
      </c>
      <c r="O202" s="47"/>
    </row>
    <row r="203" spans="1:15" ht="15" customHeight="1" outlineLevel="1">
      <c r="A203" s="294"/>
      <c r="B203" s="307" t="s">
        <v>201</v>
      </c>
      <c r="C203" s="308" t="str">
        <f>IF(C198&gt;"",C198,"")</f>
        <v>Miranda Laiho Juhani</v>
      </c>
      <c r="D203" s="308" t="str">
        <f>IF(G198&gt;"",G198,"")</f>
        <v>Brinaru Benjamin</v>
      </c>
      <c r="E203" s="308"/>
      <c r="F203" s="309">
        <v>-8</v>
      </c>
      <c r="G203" s="309">
        <v>-4</v>
      </c>
      <c r="H203" s="310">
        <v>-7</v>
      </c>
      <c r="I203" s="309"/>
      <c r="J203" s="309"/>
      <c r="K203" s="311">
        <f>IF(ISBLANK(F203),"",COUNTIF(F203:J203,"&gt;=0"))</f>
        <v>0</v>
      </c>
      <c r="L203" s="312">
        <f>IF(ISBLANK(F203),"",(IF(LEFT(F203,1)="-",1,0)+IF(LEFT(G203,1)="-",1,0)+IF(LEFT(H203,1)="-",1,0)+IF(LEFT(I203,1)="-",1,0)+IF(LEFT(J203,1)="-",1,0)))</f>
        <v>3</v>
      </c>
      <c r="M203" s="313">
        <f>IF(K203=3,1,"")</f>
      </c>
      <c r="N203" s="314">
        <f>IF(L203=3,1,"")</f>
        <v>1</v>
      </c>
      <c r="O203" s="47"/>
    </row>
    <row r="204" spans="1:15" ht="15" customHeight="1" outlineLevel="1">
      <c r="A204" s="294"/>
      <c r="B204" s="315" t="s">
        <v>202</v>
      </c>
      <c r="C204" s="316" t="str">
        <f>IF(C199&gt;"",C199,"")</f>
        <v>Wang Shenran</v>
      </c>
      <c r="D204" s="316" t="str">
        <f>IF(G199&gt;"",G199,"")</f>
        <v>Holmberg Erik</v>
      </c>
      <c r="E204" s="316"/>
      <c r="F204" s="255">
        <v>3</v>
      </c>
      <c r="G204" s="250">
        <v>11</v>
      </c>
      <c r="H204" s="250">
        <v>7</v>
      </c>
      <c r="I204" s="250"/>
      <c r="J204" s="250"/>
      <c r="K204" s="317">
        <f>IF(ISBLANK(F204),"",COUNTIF(F204:J204,"&gt;=0"))</f>
        <v>3</v>
      </c>
      <c r="L204" s="318">
        <f>IF(ISBLANK(F204),"",(IF(LEFT(F204,1)="-",1,0)+IF(LEFT(G204,1)="-",1,0)+IF(LEFT(H204,1)="-",1,0)+IF(LEFT(I204,1)="-",1,0)+IF(LEFT(J204,1)="-",1,0)))</f>
        <v>0</v>
      </c>
      <c r="M204" s="319">
        <f>IF(K204=3,1,"")</f>
        <v>1</v>
      </c>
      <c r="N204" s="320">
        <f>IF(L204=3,1,"")</f>
      </c>
      <c r="O204" s="47"/>
    </row>
    <row r="205" spans="1:15" ht="15" customHeight="1" outlineLevel="1" thickBot="1">
      <c r="A205" s="294"/>
      <c r="B205" s="321" t="s">
        <v>227</v>
      </c>
      <c r="C205" s="322" t="str">
        <f>IF(C200&gt;"",C200,"")</f>
        <v>Aittokallio Evert</v>
      </c>
      <c r="D205" s="322" t="str">
        <f>IF(G200&gt;"",G200,"")</f>
        <v>Jansons Rolands</v>
      </c>
      <c r="E205" s="322"/>
      <c r="F205" s="255">
        <v>8</v>
      </c>
      <c r="G205" s="323">
        <v>-7</v>
      </c>
      <c r="H205" s="255">
        <v>8</v>
      </c>
      <c r="I205" s="255">
        <v>6</v>
      </c>
      <c r="J205" s="255"/>
      <c r="K205" s="317">
        <f aca="true" t="shared" si="27" ref="K205:K211">IF(ISBLANK(F205),"",COUNTIF(F205:J205,"&gt;=0"))</f>
        <v>3</v>
      </c>
      <c r="L205" s="324">
        <f aca="true" t="shared" si="28" ref="L205:L211">IF(ISBLANK(F205),"",(IF(LEFT(F205,1)="-",1,0)+IF(LEFT(G205,1)="-",1,0)+IF(LEFT(H205,1)="-",1,0)+IF(LEFT(I205,1)="-",1,0)+IF(LEFT(J205,1)="-",1,0)))</f>
        <v>1</v>
      </c>
      <c r="M205" s="325">
        <f aca="true" t="shared" si="29" ref="M205:M211">IF(K205=3,1,"")</f>
        <v>1</v>
      </c>
      <c r="N205" s="326">
        <f aca="true" t="shared" si="30" ref="N205:N211">IF(L205=3,1,"")</f>
      </c>
      <c r="O205" s="47"/>
    </row>
    <row r="206" spans="1:15" ht="15" customHeight="1" outlineLevel="1">
      <c r="A206" s="294"/>
      <c r="B206" s="327" t="s">
        <v>205</v>
      </c>
      <c r="C206" s="308" t="str">
        <f>IF(C199&gt;"",C199,"")</f>
        <v>Wang Shenran</v>
      </c>
      <c r="D206" s="308" t="str">
        <f>IF(G198&gt;"",G198,"")</f>
        <v>Brinaru Benjamin</v>
      </c>
      <c r="E206" s="328"/>
      <c r="F206" s="329">
        <v>5</v>
      </c>
      <c r="G206" s="330">
        <v>9</v>
      </c>
      <c r="H206" s="329">
        <v>8</v>
      </c>
      <c r="I206" s="329"/>
      <c r="J206" s="329"/>
      <c r="K206" s="311">
        <f t="shared" si="27"/>
        <v>3</v>
      </c>
      <c r="L206" s="312">
        <f t="shared" si="28"/>
        <v>0</v>
      </c>
      <c r="M206" s="313">
        <f t="shared" si="29"/>
        <v>1</v>
      </c>
      <c r="N206" s="314">
        <f t="shared" si="30"/>
      </c>
      <c r="O206" s="47"/>
    </row>
    <row r="207" spans="1:15" ht="15" customHeight="1" outlineLevel="1">
      <c r="A207" s="294"/>
      <c r="B207" s="321" t="s">
        <v>228</v>
      </c>
      <c r="C207" s="316" t="str">
        <f>IF(C198&gt;"",C198,"")</f>
        <v>Miranda Laiho Juhani</v>
      </c>
      <c r="D207" s="316" t="str">
        <f>IF(G200&gt;"",G200,"")</f>
        <v>Jansons Rolands</v>
      </c>
      <c r="E207" s="322"/>
      <c r="F207" s="255">
        <v>-3</v>
      </c>
      <c r="G207" s="323">
        <v>-9</v>
      </c>
      <c r="H207" s="255">
        <v>-7</v>
      </c>
      <c r="I207" s="255"/>
      <c r="J207" s="255"/>
      <c r="K207" s="317">
        <f t="shared" si="27"/>
        <v>0</v>
      </c>
      <c r="L207" s="318">
        <f t="shared" si="28"/>
        <v>3</v>
      </c>
      <c r="M207" s="319">
        <f t="shared" si="29"/>
      </c>
      <c r="N207" s="320">
        <f t="shared" si="30"/>
        <v>1</v>
      </c>
      <c r="O207" s="47"/>
    </row>
    <row r="208" spans="1:15" ht="15" customHeight="1" outlineLevel="1" thickBot="1">
      <c r="A208" s="294"/>
      <c r="B208" s="331" t="s">
        <v>229</v>
      </c>
      <c r="C208" s="332" t="str">
        <f>IF(C200&gt;"",C200,"")</f>
        <v>Aittokallio Evert</v>
      </c>
      <c r="D208" s="332" t="str">
        <f>IF(G199&gt;"",G199,"")</f>
        <v>Holmberg Erik</v>
      </c>
      <c r="E208" s="332"/>
      <c r="F208" s="333">
        <v>4</v>
      </c>
      <c r="G208" s="334">
        <v>3</v>
      </c>
      <c r="H208" s="333">
        <v>6</v>
      </c>
      <c r="I208" s="333"/>
      <c r="J208" s="333"/>
      <c r="K208" s="335">
        <f t="shared" si="27"/>
        <v>3</v>
      </c>
      <c r="L208" s="336">
        <f t="shared" si="28"/>
        <v>0</v>
      </c>
      <c r="M208" s="337">
        <f t="shared" si="29"/>
        <v>1</v>
      </c>
      <c r="N208" s="338">
        <f t="shared" si="30"/>
      </c>
      <c r="O208" s="47"/>
    </row>
    <row r="209" spans="1:15" ht="15" customHeight="1" outlineLevel="1">
      <c r="A209" s="294"/>
      <c r="B209" s="339" t="s">
        <v>230</v>
      </c>
      <c r="C209" s="340" t="str">
        <f>IF(C199&gt;"",C199,"")</f>
        <v>Wang Shenran</v>
      </c>
      <c r="D209" s="340" t="str">
        <f>IF(G200&gt;"",G200,"")</f>
        <v>Jansons Rolands</v>
      </c>
      <c r="E209" s="341"/>
      <c r="F209" s="263">
        <v>-4</v>
      </c>
      <c r="G209" s="263">
        <v>-4</v>
      </c>
      <c r="H209" s="263">
        <v>9</v>
      </c>
      <c r="I209" s="263">
        <v>8</v>
      </c>
      <c r="J209" s="342">
        <v>8</v>
      </c>
      <c r="K209" s="343">
        <f t="shared" si="27"/>
        <v>3</v>
      </c>
      <c r="L209" s="344">
        <f t="shared" si="28"/>
        <v>2</v>
      </c>
      <c r="M209" s="345">
        <f t="shared" si="29"/>
        <v>1</v>
      </c>
      <c r="N209" s="346">
        <f t="shared" si="30"/>
      </c>
      <c r="O209" s="47"/>
    </row>
    <row r="210" spans="1:15" ht="15" customHeight="1" outlineLevel="1">
      <c r="A210" s="294"/>
      <c r="B210" s="315" t="s">
        <v>231</v>
      </c>
      <c r="C210" s="316" t="str">
        <f>IF(C200&gt;"",C200,"")</f>
        <v>Aittokallio Evert</v>
      </c>
      <c r="D210" s="316" t="str">
        <f>IF(G198&gt;"",G198,"")</f>
        <v>Brinaru Benjamin</v>
      </c>
      <c r="E210" s="347"/>
      <c r="F210" s="263"/>
      <c r="G210" s="250"/>
      <c r="H210" s="250"/>
      <c r="I210" s="250"/>
      <c r="J210" s="264"/>
      <c r="K210" s="317">
        <f t="shared" si="27"/>
      </c>
      <c r="L210" s="318">
        <f t="shared" si="28"/>
      </c>
      <c r="M210" s="319">
        <f t="shared" si="29"/>
      </c>
      <c r="N210" s="320">
        <f t="shared" si="30"/>
      </c>
      <c r="O210" s="47"/>
    </row>
    <row r="211" spans="1:15" ht="15" customHeight="1" outlineLevel="1" thickBot="1">
      <c r="A211" s="294"/>
      <c r="B211" s="331" t="s">
        <v>204</v>
      </c>
      <c r="C211" s="332" t="str">
        <f>IF(C198&gt;"",C198,"")</f>
        <v>Miranda Laiho Juhani</v>
      </c>
      <c r="D211" s="332" t="str">
        <f>IF(G199&gt;"",G199,"")</f>
        <v>Holmberg Erik</v>
      </c>
      <c r="E211" s="348"/>
      <c r="F211" s="349"/>
      <c r="G211" s="333"/>
      <c r="H211" s="349"/>
      <c r="I211" s="333"/>
      <c r="J211" s="333"/>
      <c r="K211" s="335">
        <f t="shared" si="27"/>
      </c>
      <c r="L211" s="336">
        <f t="shared" si="28"/>
      </c>
      <c r="M211" s="337">
        <f t="shared" si="29"/>
      </c>
      <c r="N211" s="338">
        <f t="shared" si="30"/>
      </c>
      <c r="O211" s="47"/>
    </row>
    <row r="212" spans="1:15" ht="15.75" customHeight="1" outlineLevel="1" thickBot="1">
      <c r="A212" s="284"/>
      <c r="B212" s="214"/>
      <c r="C212" s="214"/>
      <c r="D212" s="214"/>
      <c r="E212" s="214"/>
      <c r="F212" s="214"/>
      <c r="G212" s="214"/>
      <c r="H212" s="214"/>
      <c r="I212" s="624" t="s">
        <v>206</v>
      </c>
      <c r="J212" s="625"/>
      <c r="K212" s="350">
        <f>IF(ISBLANK(C198),"",SUM(K203:K211))</f>
        <v>15</v>
      </c>
      <c r="L212" s="351">
        <f>IF(ISBLANK(G198),"",SUM(L203:L211))</f>
        <v>9</v>
      </c>
      <c r="M212" s="352">
        <f>IF(ISBLANK(F203),"",SUM(M203:M211))</f>
        <v>5</v>
      </c>
      <c r="N212" s="353">
        <f>IF(ISBLANK(F203),"",SUM(N203:N211))</f>
        <v>2</v>
      </c>
      <c r="O212" s="47"/>
    </row>
    <row r="213" spans="1:15" ht="12" customHeight="1" outlineLevel="1">
      <c r="A213" s="284"/>
      <c r="B213" s="243" t="s">
        <v>207</v>
      </c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354"/>
      <c r="O213" s="47"/>
    </row>
    <row r="214" spans="1:15" ht="15" outlineLevel="1">
      <c r="A214" s="284"/>
      <c r="B214" s="272" t="s">
        <v>208</v>
      </c>
      <c r="C214" s="272"/>
      <c r="D214" s="272" t="s">
        <v>209</v>
      </c>
      <c r="E214" s="273"/>
      <c r="F214" s="272"/>
      <c r="G214" s="272" t="s">
        <v>210</v>
      </c>
      <c r="H214" s="273"/>
      <c r="I214" s="272"/>
      <c r="J214" s="274" t="s">
        <v>211</v>
      </c>
      <c r="K214" s="47"/>
      <c r="L214" s="214"/>
      <c r="M214" s="214"/>
      <c r="N214" s="354"/>
      <c r="O214" s="47"/>
    </row>
    <row r="215" spans="1:15" ht="18.75" outlineLevel="1" thickBot="1">
      <c r="A215" s="284"/>
      <c r="B215" s="214"/>
      <c r="C215" s="214"/>
      <c r="D215" s="214"/>
      <c r="E215" s="214"/>
      <c r="F215" s="214"/>
      <c r="G215" s="214"/>
      <c r="H215" s="214"/>
      <c r="I215" s="214"/>
      <c r="J215" s="626" t="str">
        <f>IF(M212=5,C197,IF(N212=5,G197,""))</f>
        <v>TuKa 1</v>
      </c>
      <c r="K215" s="627"/>
      <c r="L215" s="627"/>
      <c r="M215" s="627"/>
      <c r="N215" s="628"/>
      <c r="O215" s="47"/>
    </row>
    <row r="216" spans="1:15" ht="18.75" customHeight="1" outlineLevel="1" thickBot="1">
      <c r="A216" s="355"/>
      <c r="B216" s="356"/>
      <c r="C216" s="356"/>
      <c r="D216" s="356"/>
      <c r="E216" s="356"/>
      <c r="F216" s="356"/>
      <c r="G216" s="356"/>
      <c r="H216" s="356"/>
      <c r="I216" s="356"/>
      <c r="J216" s="357"/>
      <c r="K216" s="357"/>
      <c r="L216" s="357"/>
      <c r="M216" s="357"/>
      <c r="N216" s="358"/>
      <c r="O216" s="284"/>
    </row>
    <row r="217" s="411" customFormat="1" ht="12" thickTop="1"/>
    <row r="218" ht="19.5" thickBot="1">
      <c r="A218" s="279" t="s">
        <v>512</v>
      </c>
    </row>
    <row r="219" spans="1:17" ht="15.75" customHeight="1" outlineLevel="1" thickTop="1">
      <c r="A219" s="280"/>
      <c r="B219" s="281"/>
      <c r="C219" s="282"/>
      <c r="D219" s="283"/>
      <c r="E219" s="283"/>
      <c r="F219" s="584" t="s">
        <v>177</v>
      </c>
      <c r="G219" s="585"/>
      <c r="H219" s="586" t="s">
        <v>131</v>
      </c>
      <c r="I219" s="587"/>
      <c r="J219" s="587"/>
      <c r="K219" s="587"/>
      <c r="L219" s="587"/>
      <c r="M219" s="587"/>
      <c r="N219" s="588"/>
      <c r="O219" s="284"/>
      <c r="Q219" s="285" t="s">
        <v>214</v>
      </c>
    </row>
    <row r="220" spans="1:17" ht="15.75" customHeight="1" outlineLevel="1">
      <c r="A220" s="284"/>
      <c r="B220" s="286"/>
      <c r="C220" s="273" t="s">
        <v>215</v>
      </c>
      <c r="D220" s="214"/>
      <c r="E220" s="214"/>
      <c r="F220" s="589" t="s">
        <v>180</v>
      </c>
      <c r="G220" s="590"/>
      <c r="H220" s="591" t="s">
        <v>3</v>
      </c>
      <c r="I220" s="592"/>
      <c r="J220" s="593"/>
      <c r="K220" s="594"/>
      <c r="L220" s="594"/>
      <c r="M220" s="594"/>
      <c r="N220" s="595"/>
      <c r="O220" s="47"/>
      <c r="Q220" s="287" t="s">
        <v>216</v>
      </c>
    </row>
    <row r="221" spans="1:17" ht="15.75" outlineLevel="1">
      <c r="A221" s="284"/>
      <c r="B221" s="47"/>
      <c r="C221" s="286" t="s">
        <v>217</v>
      </c>
      <c r="D221" s="214"/>
      <c r="E221" s="214"/>
      <c r="F221" s="596" t="s">
        <v>182</v>
      </c>
      <c r="G221" s="597"/>
      <c r="H221" s="598" t="s">
        <v>232</v>
      </c>
      <c r="I221" s="599"/>
      <c r="J221" s="599"/>
      <c r="K221" s="599"/>
      <c r="L221" s="599"/>
      <c r="M221" s="599"/>
      <c r="N221" s="600"/>
      <c r="O221" s="47"/>
      <c r="Q221" s="287" t="s">
        <v>218</v>
      </c>
    </row>
    <row r="222" spans="1:15" ht="17.25" customHeight="1" outlineLevel="1" thickBot="1">
      <c r="A222" s="284"/>
      <c r="B222" s="218"/>
      <c r="C222" s="288" t="s">
        <v>219</v>
      </c>
      <c r="D222" s="47"/>
      <c r="E222" s="214"/>
      <c r="F222" s="601" t="s">
        <v>220</v>
      </c>
      <c r="G222" s="602"/>
      <c r="H222" s="603">
        <v>41343</v>
      </c>
      <c r="I222" s="604"/>
      <c r="J222" s="604"/>
      <c r="K222" s="289" t="s">
        <v>221</v>
      </c>
      <c r="L222" s="605">
        <v>0.375</v>
      </c>
      <c r="M222" s="606"/>
      <c r="N222" s="607"/>
      <c r="O222" s="47"/>
    </row>
    <row r="223" spans="1:15" ht="15.75" customHeight="1" outlineLevel="1" thickTop="1">
      <c r="A223" s="284"/>
      <c r="B223" s="241" t="s">
        <v>222</v>
      </c>
      <c r="D223" s="214"/>
      <c r="E223" s="214"/>
      <c r="F223" s="241" t="s">
        <v>222</v>
      </c>
      <c r="I223" s="290"/>
      <c r="J223" s="291"/>
      <c r="K223" s="292"/>
      <c r="L223" s="292"/>
      <c r="M223" s="292"/>
      <c r="N223" s="293"/>
      <c r="O223" s="47"/>
    </row>
    <row r="224" spans="1:15" ht="16.5" outlineLevel="1" thickBot="1">
      <c r="A224" s="294"/>
      <c r="B224" s="295" t="s">
        <v>186</v>
      </c>
      <c r="C224" s="608" t="s">
        <v>28</v>
      </c>
      <c r="D224" s="609"/>
      <c r="E224" s="296"/>
      <c r="F224" s="297" t="s">
        <v>187</v>
      </c>
      <c r="G224" s="610" t="s">
        <v>106</v>
      </c>
      <c r="H224" s="611"/>
      <c r="I224" s="611"/>
      <c r="J224" s="611"/>
      <c r="K224" s="611"/>
      <c r="L224" s="611"/>
      <c r="M224" s="611"/>
      <c r="N224" s="612"/>
      <c r="O224" s="47"/>
    </row>
    <row r="225" spans="1:15" ht="15" outlineLevel="1">
      <c r="A225" s="294"/>
      <c r="B225" s="298" t="s">
        <v>188</v>
      </c>
      <c r="C225" s="615" t="s">
        <v>246</v>
      </c>
      <c r="D225" s="629"/>
      <c r="E225" s="299"/>
      <c r="F225" s="300" t="s">
        <v>189</v>
      </c>
      <c r="G225" s="615" t="s">
        <v>289</v>
      </c>
      <c r="H225" s="616"/>
      <c r="I225" s="616"/>
      <c r="J225" s="616"/>
      <c r="K225" s="616"/>
      <c r="L225" s="616"/>
      <c r="M225" s="616"/>
      <c r="N225" s="617"/>
      <c r="O225" s="47"/>
    </row>
    <row r="226" spans="1:15" ht="15" outlineLevel="1">
      <c r="A226" s="294"/>
      <c r="B226" s="301" t="s">
        <v>190</v>
      </c>
      <c r="C226" s="620" t="s">
        <v>317</v>
      </c>
      <c r="D226" s="630"/>
      <c r="E226" s="299"/>
      <c r="F226" s="302" t="s">
        <v>191</v>
      </c>
      <c r="G226" s="631"/>
      <c r="H226" s="632"/>
      <c r="I226" s="632"/>
      <c r="J226" s="632"/>
      <c r="K226" s="632"/>
      <c r="L226" s="632"/>
      <c r="M226" s="632"/>
      <c r="N226" s="633"/>
      <c r="O226" s="47"/>
    </row>
    <row r="227" spans="1:15" ht="15" outlineLevel="1">
      <c r="A227" s="284"/>
      <c r="B227" s="301" t="s">
        <v>223</v>
      </c>
      <c r="C227" s="620" t="s">
        <v>313</v>
      </c>
      <c r="D227" s="630"/>
      <c r="E227" s="299"/>
      <c r="F227" s="303" t="s">
        <v>224</v>
      </c>
      <c r="G227" s="631" t="s">
        <v>314</v>
      </c>
      <c r="H227" s="632"/>
      <c r="I227" s="632"/>
      <c r="J227" s="632"/>
      <c r="K227" s="632"/>
      <c r="L227" s="632"/>
      <c r="M227" s="632"/>
      <c r="N227" s="633"/>
      <c r="O227" s="47"/>
    </row>
    <row r="228" spans="1:15" ht="14.25" customHeight="1" outlineLevel="1">
      <c r="A228" s="284"/>
      <c r="B228" s="214"/>
      <c r="C228" s="214"/>
      <c r="D228" s="214"/>
      <c r="E228" s="214"/>
      <c r="F228" s="241" t="s">
        <v>225</v>
      </c>
      <c r="G228" s="224"/>
      <c r="H228" s="224"/>
      <c r="I228" s="224"/>
      <c r="J228" s="214"/>
      <c r="K228" s="214"/>
      <c r="L228" s="214"/>
      <c r="M228" s="242"/>
      <c r="N228" s="304"/>
      <c r="O228" s="47"/>
    </row>
    <row r="229" spans="1:15" ht="12.75" customHeight="1" outlineLevel="1" thickBot="1">
      <c r="A229" s="284"/>
      <c r="B229" s="213" t="s">
        <v>226</v>
      </c>
      <c r="C229" s="214"/>
      <c r="D229" s="214"/>
      <c r="E229" s="214"/>
      <c r="F229" s="305" t="s">
        <v>195</v>
      </c>
      <c r="G229" s="305" t="s">
        <v>196</v>
      </c>
      <c r="H229" s="305" t="s">
        <v>197</v>
      </c>
      <c r="I229" s="305" t="s">
        <v>198</v>
      </c>
      <c r="J229" s="305" t="s">
        <v>199</v>
      </c>
      <c r="K229" s="622" t="s">
        <v>74</v>
      </c>
      <c r="L229" s="623"/>
      <c r="M229" s="305" t="s">
        <v>200</v>
      </c>
      <c r="N229" s="306" t="s">
        <v>13</v>
      </c>
      <c r="O229" s="47"/>
    </row>
    <row r="230" spans="1:15" ht="15" customHeight="1" outlineLevel="1">
      <c r="A230" s="294"/>
      <c r="B230" s="307" t="s">
        <v>201</v>
      </c>
      <c r="C230" s="308" t="str">
        <f>IF(C225&gt;"",C225,"")</f>
        <v>Seitz Miro</v>
      </c>
      <c r="D230" s="308" t="str">
        <f>IF(G225&gt;"",G225,"")</f>
        <v>Miranda Laiho Juhani</v>
      </c>
      <c r="E230" s="308"/>
      <c r="F230" s="309">
        <v>6</v>
      </c>
      <c r="G230" s="309">
        <v>4</v>
      </c>
      <c r="H230" s="310">
        <v>6</v>
      </c>
      <c r="I230" s="309"/>
      <c r="J230" s="309"/>
      <c r="K230" s="311">
        <f>IF(ISBLANK(F230),"",COUNTIF(F230:J230,"&gt;=0"))</f>
        <v>3</v>
      </c>
      <c r="L230" s="312">
        <f>IF(ISBLANK(F230),"",(IF(LEFT(F230,1)="-",1,0)+IF(LEFT(G230,1)="-",1,0)+IF(LEFT(H230,1)="-",1,0)+IF(LEFT(I230,1)="-",1,0)+IF(LEFT(J230,1)="-",1,0)))</f>
        <v>0</v>
      </c>
      <c r="M230" s="313">
        <f>IF(K230=3,1,"")</f>
        <v>1</v>
      </c>
      <c r="N230" s="314">
        <f>IF(L230=3,1,"")</f>
      </c>
      <c r="O230" s="47"/>
    </row>
    <row r="231" spans="1:15" ht="15" customHeight="1" outlineLevel="1">
      <c r="A231" s="294"/>
      <c r="B231" s="315" t="s">
        <v>202</v>
      </c>
      <c r="C231" s="316" t="str">
        <f>IF(C226&gt;"",C226,"")</f>
        <v>Flemming Veikka</v>
      </c>
      <c r="D231" s="316">
        <f>IF(G226&gt;"",G226,"")</f>
      </c>
      <c r="E231" s="316"/>
      <c r="F231" s="255">
        <v>0</v>
      </c>
      <c r="G231" s="250">
        <v>0</v>
      </c>
      <c r="H231" s="250">
        <v>0</v>
      </c>
      <c r="I231" s="250"/>
      <c r="J231" s="250"/>
      <c r="K231" s="317">
        <f>IF(ISBLANK(F231),"",COUNTIF(F231:J231,"&gt;=0"))</f>
        <v>3</v>
      </c>
      <c r="L231" s="318">
        <f>IF(ISBLANK(F231),"",(IF(LEFT(F231,1)="-",1,0)+IF(LEFT(G231,1)="-",1,0)+IF(LEFT(H231,1)="-",1,0)+IF(LEFT(I231,1)="-",1,0)+IF(LEFT(J231,1)="-",1,0)))</f>
        <v>0</v>
      </c>
      <c r="M231" s="319">
        <f>IF(K231=3,1,"")</f>
        <v>1</v>
      </c>
      <c r="N231" s="320">
        <f>IF(L231=3,1,"")</f>
      </c>
      <c r="O231" s="47"/>
    </row>
    <row r="232" spans="1:15" ht="15" customHeight="1" outlineLevel="1" thickBot="1">
      <c r="A232" s="294"/>
      <c r="B232" s="321" t="s">
        <v>227</v>
      </c>
      <c r="C232" s="322" t="str">
        <f>IF(C227&gt;"",C227,"")</f>
        <v>Naumi Alex</v>
      </c>
      <c r="D232" s="322" t="str">
        <f>IF(G227&gt;"",G227,"")</f>
        <v>Wang Shenran</v>
      </c>
      <c r="E232" s="322"/>
      <c r="F232" s="255">
        <v>7</v>
      </c>
      <c r="G232" s="323">
        <v>7</v>
      </c>
      <c r="H232" s="255">
        <v>10</v>
      </c>
      <c r="I232" s="255"/>
      <c r="J232" s="255"/>
      <c r="K232" s="317">
        <f aca="true" t="shared" si="31" ref="K232:K238">IF(ISBLANK(F232),"",COUNTIF(F232:J232,"&gt;=0"))</f>
        <v>3</v>
      </c>
      <c r="L232" s="324">
        <f aca="true" t="shared" si="32" ref="L232:L238">IF(ISBLANK(F232),"",(IF(LEFT(F232,1)="-",1,0)+IF(LEFT(G232,1)="-",1,0)+IF(LEFT(H232,1)="-",1,0)+IF(LEFT(I232,1)="-",1,0)+IF(LEFT(J232,1)="-",1,0)))</f>
        <v>0</v>
      </c>
      <c r="M232" s="325">
        <f aca="true" t="shared" si="33" ref="M232:M238">IF(K232=3,1,"")</f>
        <v>1</v>
      </c>
      <c r="N232" s="326">
        <f aca="true" t="shared" si="34" ref="N232:N238">IF(L232=3,1,"")</f>
      </c>
      <c r="O232" s="47"/>
    </row>
    <row r="233" spans="1:15" ht="15" customHeight="1" outlineLevel="1">
      <c r="A233" s="294"/>
      <c r="B233" s="327" t="s">
        <v>205</v>
      </c>
      <c r="C233" s="308" t="str">
        <f>IF(C226&gt;"",C226,"")</f>
        <v>Flemming Veikka</v>
      </c>
      <c r="D233" s="308" t="str">
        <f>IF(G225&gt;"",G225,"")</f>
        <v>Miranda Laiho Juhani</v>
      </c>
      <c r="E233" s="328"/>
      <c r="F233" s="329">
        <v>2</v>
      </c>
      <c r="G233" s="330">
        <v>5</v>
      </c>
      <c r="H233" s="329">
        <v>5</v>
      </c>
      <c r="I233" s="329"/>
      <c r="J233" s="329"/>
      <c r="K233" s="311">
        <f t="shared" si="31"/>
        <v>3</v>
      </c>
      <c r="L233" s="312">
        <f t="shared" si="32"/>
        <v>0</v>
      </c>
      <c r="M233" s="313">
        <f t="shared" si="33"/>
        <v>1</v>
      </c>
      <c r="N233" s="314">
        <f t="shared" si="34"/>
      </c>
      <c r="O233" s="47"/>
    </row>
    <row r="234" spans="1:15" ht="15" customHeight="1" outlineLevel="1">
      <c r="A234" s="294"/>
      <c r="B234" s="321" t="s">
        <v>228</v>
      </c>
      <c r="C234" s="316" t="str">
        <f>IF(C225&gt;"",C225,"")</f>
        <v>Seitz Miro</v>
      </c>
      <c r="D234" s="316" t="str">
        <f>IF(G227&gt;"",G227,"")</f>
        <v>Wang Shenran</v>
      </c>
      <c r="E234" s="322"/>
      <c r="F234" s="255">
        <v>4</v>
      </c>
      <c r="G234" s="323">
        <v>-7</v>
      </c>
      <c r="H234" s="255">
        <v>-9</v>
      </c>
      <c r="I234" s="255">
        <v>-5</v>
      </c>
      <c r="J234" s="255"/>
      <c r="K234" s="317">
        <f t="shared" si="31"/>
        <v>1</v>
      </c>
      <c r="L234" s="318">
        <f t="shared" si="32"/>
        <v>3</v>
      </c>
      <c r="M234" s="319">
        <f t="shared" si="33"/>
      </c>
      <c r="N234" s="320">
        <f t="shared" si="34"/>
        <v>1</v>
      </c>
      <c r="O234" s="47"/>
    </row>
    <row r="235" spans="1:15" ht="15" customHeight="1" outlineLevel="1" thickBot="1">
      <c r="A235" s="294"/>
      <c r="B235" s="331" t="s">
        <v>229</v>
      </c>
      <c r="C235" s="332" t="str">
        <f>IF(C227&gt;"",C227,"")</f>
        <v>Naumi Alex</v>
      </c>
      <c r="D235" s="332">
        <f>IF(G226&gt;"",G226,"")</f>
      </c>
      <c r="E235" s="332"/>
      <c r="F235" s="333">
        <v>0</v>
      </c>
      <c r="G235" s="334">
        <v>0</v>
      </c>
      <c r="H235" s="333">
        <v>0</v>
      </c>
      <c r="I235" s="333"/>
      <c r="J235" s="333"/>
      <c r="K235" s="335">
        <f t="shared" si="31"/>
        <v>3</v>
      </c>
      <c r="L235" s="336">
        <f t="shared" si="32"/>
        <v>0</v>
      </c>
      <c r="M235" s="337">
        <f t="shared" si="33"/>
        <v>1</v>
      </c>
      <c r="N235" s="338">
        <f t="shared" si="34"/>
      </c>
      <c r="O235" s="47"/>
    </row>
    <row r="236" spans="1:15" ht="15" customHeight="1" outlineLevel="1">
      <c r="A236" s="294"/>
      <c r="B236" s="339" t="s">
        <v>230</v>
      </c>
      <c r="C236" s="340" t="str">
        <f>IF(C226&gt;"",C226,"")</f>
        <v>Flemming Veikka</v>
      </c>
      <c r="D236" s="340" t="str">
        <f>IF(G227&gt;"",G227,"")</f>
        <v>Wang Shenran</v>
      </c>
      <c r="E236" s="341"/>
      <c r="F236" s="263"/>
      <c r="G236" s="263"/>
      <c r="H236" s="263"/>
      <c r="I236" s="263"/>
      <c r="J236" s="342"/>
      <c r="K236" s="343">
        <f t="shared" si="31"/>
      </c>
      <c r="L236" s="344">
        <f t="shared" si="32"/>
      </c>
      <c r="M236" s="345">
        <f t="shared" si="33"/>
      </c>
      <c r="N236" s="346">
        <f t="shared" si="34"/>
      </c>
      <c r="O236" s="47"/>
    </row>
    <row r="237" spans="1:15" ht="15" customHeight="1" outlineLevel="1">
      <c r="A237" s="294"/>
      <c r="B237" s="315" t="s">
        <v>231</v>
      </c>
      <c r="C237" s="316" t="str">
        <f>IF(C227&gt;"",C227,"")</f>
        <v>Naumi Alex</v>
      </c>
      <c r="D237" s="316" t="str">
        <f>IF(G225&gt;"",G225,"")</f>
        <v>Miranda Laiho Juhani</v>
      </c>
      <c r="E237" s="347"/>
      <c r="F237" s="263"/>
      <c r="G237" s="250"/>
      <c r="H237" s="250"/>
      <c r="I237" s="250"/>
      <c r="J237" s="264"/>
      <c r="K237" s="317">
        <f t="shared" si="31"/>
      </c>
      <c r="L237" s="318">
        <f t="shared" si="32"/>
      </c>
      <c r="M237" s="319">
        <f t="shared" si="33"/>
      </c>
      <c r="N237" s="320">
        <f t="shared" si="34"/>
      </c>
      <c r="O237" s="47"/>
    </row>
    <row r="238" spans="1:15" ht="15" customHeight="1" outlineLevel="1" thickBot="1">
      <c r="A238" s="294"/>
      <c r="B238" s="331" t="s">
        <v>204</v>
      </c>
      <c r="C238" s="332" t="str">
        <f>IF(C225&gt;"",C225,"")</f>
        <v>Seitz Miro</v>
      </c>
      <c r="D238" s="332">
        <f>IF(G226&gt;"",G226,"")</f>
      </c>
      <c r="E238" s="348"/>
      <c r="F238" s="349"/>
      <c r="G238" s="333"/>
      <c r="H238" s="349"/>
      <c r="I238" s="333"/>
      <c r="J238" s="333"/>
      <c r="K238" s="335">
        <f t="shared" si="31"/>
      </c>
      <c r="L238" s="336">
        <f t="shared" si="32"/>
      </c>
      <c r="M238" s="337">
        <f t="shared" si="33"/>
      </c>
      <c r="N238" s="338">
        <f t="shared" si="34"/>
      </c>
      <c r="O238" s="47"/>
    </row>
    <row r="239" spans="1:15" ht="15.75" customHeight="1" outlineLevel="1" thickBot="1">
      <c r="A239" s="284"/>
      <c r="B239" s="214"/>
      <c r="C239" s="214"/>
      <c r="D239" s="214"/>
      <c r="E239" s="214"/>
      <c r="F239" s="214"/>
      <c r="G239" s="214"/>
      <c r="H239" s="214"/>
      <c r="I239" s="624" t="s">
        <v>206</v>
      </c>
      <c r="J239" s="625"/>
      <c r="K239" s="350">
        <f>IF(ISBLANK(C225),"",SUM(K230:K238))</f>
        <v>16</v>
      </c>
      <c r="L239" s="351">
        <f>IF(ISBLANK(G225),"",SUM(L230:L238))</f>
        <v>3</v>
      </c>
      <c r="M239" s="352">
        <f>IF(ISBLANK(F230),"",SUM(M230:M238))</f>
        <v>5</v>
      </c>
      <c r="N239" s="353">
        <f>IF(ISBLANK(F230),"",SUM(N230:N238))</f>
        <v>1</v>
      </c>
      <c r="O239" s="47"/>
    </row>
    <row r="240" spans="1:15" ht="12" customHeight="1" outlineLevel="1">
      <c r="A240" s="284"/>
      <c r="B240" s="243" t="s">
        <v>207</v>
      </c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354"/>
      <c r="O240" s="47"/>
    </row>
    <row r="241" spans="1:15" ht="15" outlineLevel="1">
      <c r="A241" s="284"/>
      <c r="B241" s="272" t="s">
        <v>208</v>
      </c>
      <c r="C241" s="272"/>
      <c r="D241" s="272" t="s">
        <v>209</v>
      </c>
      <c r="E241" s="273"/>
      <c r="F241" s="272"/>
      <c r="G241" s="272" t="s">
        <v>210</v>
      </c>
      <c r="H241" s="273"/>
      <c r="I241" s="272"/>
      <c r="J241" s="274" t="s">
        <v>211</v>
      </c>
      <c r="K241" s="47"/>
      <c r="L241" s="214"/>
      <c r="M241" s="214"/>
      <c r="N241" s="354"/>
      <c r="O241" s="47"/>
    </row>
    <row r="242" spans="1:15" ht="18.75" outlineLevel="1" thickBot="1">
      <c r="A242" s="284"/>
      <c r="B242" s="214"/>
      <c r="C242" s="214"/>
      <c r="D242" s="214"/>
      <c r="E242" s="214"/>
      <c r="F242" s="214"/>
      <c r="G242" s="214"/>
      <c r="H242" s="214"/>
      <c r="I242" s="214"/>
      <c r="J242" s="626" t="str">
        <f>IF(M239=5,C224,IF(N239=5,G224,""))</f>
        <v>KoKa</v>
      </c>
      <c r="K242" s="627"/>
      <c r="L242" s="627"/>
      <c r="M242" s="627"/>
      <c r="N242" s="628"/>
      <c r="O242" s="47"/>
    </row>
    <row r="243" spans="1:15" ht="18.75" customHeight="1" outlineLevel="1" thickBot="1">
      <c r="A243" s="355"/>
      <c r="B243" s="356"/>
      <c r="C243" s="356"/>
      <c r="D243" s="356"/>
      <c r="E243" s="356"/>
      <c r="F243" s="356"/>
      <c r="G243" s="356"/>
      <c r="H243" s="356"/>
      <c r="I243" s="356"/>
      <c r="J243" s="357"/>
      <c r="K243" s="357"/>
      <c r="L243" s="357"/>
      <c r="M243" s="357"/>
      <c r="N243" s="358"/>
      <c r="O243" s="284"/>
    </row>
    <row r="244" spans="2:22" ht="15.75" thickTop="1">
      <c r="B244" s="278"/>
      <c r="S244" s="411"/>
      <c r="T244" s="411"/>
      <c r="U244" s="411"/>
      <c r="V244" s="411"/>
    </row>
    <row r="271" spans="19:22" ht="15">
      <c r="S271" s="411"/>
      <c r="T271" s="411"/>
      <c r="U271" s="411"/>
      <c r="V271" s="411"/>
    </row>
    <row r="298" spans="19:22" ht="15">
      <c r="S298" s="411"/>
      <c r="T298" s="411"/>
      <c r="U298" s="411"/>
      <c r="V298" s="411"/>
    </row>
  </sheetData>
  <sheetProtection/>
  <mergeCells count="180">
    <mergeCell ref="J242:N242"/>
    <mergeCell ref="C226:D226"/>
    <mergeCell ref="G226:N226"/>
    <mergeCell ref="C227:D227"/>
    <mergeCell ref="G227:N227"/>
    <mergeCell ref="K229:L229"/>
    <mergeCell ref="I239:J239"/>
    <mergeCell ref="F222:G222"/>
    <mergeCell ref="H222:J222"/>
    <mergeCell ref="L222:N222"/>
    <mergeCell ref="C224:D224"/>
    <mergeCell ref="G224:N224"/>
    <mergeCell ref="C225:D225"/>
    <mergeCell ref="G225:N225"/>
    <mergeCell ref="J215:N215"/>
    <mergeCell ref="F219:G219"/>
    <mergeCell ref="H219:N219"/>
    <mergeCell ref="F220:G220"/>
    <mergeCell ref="H220:N220"/>
    <mergeCell ref="F221:G221"/>
    <mergeCell ref="H221:N221"/>
    <mergeCell ref="C199:D199"/>
    <mergeCell ref="G199:N199"/>
    <mergeCell ref="C200:D200"/>
    <mergeCell ref="G200:N200"/>
    <mergeCell ref="K202:L202"/>
    <mergeCell ref="I212:J212"/>
    <mergeCell ref="F195:G195"/>
    <mergeCell ref="H195:J195"/>
    <mergeCell ref="L195:N195"/>
    <mergeCell ref="C197:D197"/>
    <mergeCell ref="G197:N197"/>
    <mergeCell ref="C198:D198"/>
    <mergeCell ref="G198:N198"/>
    <mergeCell ref="J188:N188"/>
    <mergeCell ref="F192:G192"/>
    <mergeCell ref="H192:N192"/>
    <mergeCell ref="F193:G193"/>
    <mergeCell ref="H193:N193"/>
    <mergeCell ref="F194:G194"/>
    <mergeCell ref="H194:N194"/>
    <mergeCell ref="C172:D172"/>
    <mergeCell ref="G172:N172"/>
    <mergeCell ref="C173:D173"/>
    <mergeCell ref="G173:N173"/>
    <mergeCell ref="K175:L175"/>
    <mergeCell ref="I185:J185"/>
    <mergeCell ref="F168:G168"/>
    <mergeCell ref="H168:J168"/>
    <mergeCell ref="L168:N168"/>
    <mergeCell ref="C170:D170"/>
    <mergeCell ref="G170:N170"/>
    <mergeCell ref="C171:D171"/>
    <mergeCell ref="G171:N171"/>
    <mergeCell ref="J161:N161"/>
    <mergeCell ref="F165:G165"/>
    <mergeCell ref="H165:N165"/>
    <mergeCell ref="F166:G166"/>
    <mergeCell ref="H166:N166"/>
    <mergeCell ref="F167:G167"/>
    <mergeCell ref="H167:N167"/>
    <mergeCell ref="C145:D145"/>
    <mergeCell ref="G145:N145"/>
    <mergeCell ref="C146:D146"/>
    <mergeCell ref="G146:N146"/>
    <mergeCell ref="K148:L148"/>
    <mergeCell ref="I158:J158"/>
    <mergeCell ref="F141:G141"/>
    <mergeCell ref="H141:J141"/>
    <mergeCell ref="L141:N141"/>
    <mergeCell ref="C143:D143"/>
    <mergeCell ref="G143:N143"/>
    <mergeCell ref="C144:D144"/>
    <mergeCell ref="G144:N144"/>
    <mergeCell ref="J134:N134"/>
    <mergeCell ref="F138:G138"/>
    <mergeCell ref="H138:N138"/>
    <mergeCell ref="F139:G139"/>
    <mergeCell ref="H139:N139"/>
    <mergeCell ref="F140:G140"/>
    <mergeCell ref="H140:N140"/>
    <mergeCell ref="C118:D118"/>
    <mergeCell ref="G118:N118"/>
    <mergeCell ref="C119:D119"/>
    <mergeCell ref="G119:N119"/>
    <mergeCell ref="K121:L121"/>
    <mergeCell ref="I131:J131"/>
    <mergeCell ref="F114:G114"/>
    <mergeCell ref="H114:J114"/>
    <mergeCell ref="L114:N114"/>
    <mergeCell ref="C116:D116"/>
    <mergeCell ref="G116:N116"/>
    <mergeCell ref="C117:D117"/>
    <mergeCell ref="G117:N117"/>
    <mergeCell ref="J107:N107"/>
    <mergeCell ref="F111:G111"/>
    <mergeCell ref="H111:N111"/>
    <mergeCell ref="F112:G112"/>
    <mergeCell ref="H112:N112"/>
    <mergeCell ref="F113:G113"/>
    <mergeCell ref="H113:N113"/>
    <mergeCell ref="C91:D91"/>
    <mergeCell ref="G91:N91"/>
    <mergeCell ref="C92:D92"/>
    <mergeCell ref="G92:N92"/>
    <mergeCell ref="K94:L94"/>
    <mergeCell ref="I104:J104"/>
    <mergeCell ref="F87:G87"/>
    <mergeCell ref="H87:J87"/>
    <mergeCell ref="L87:N87"/>
    <mergeCell ref="C89:D89"/>
    <mergeCell ref="G89:N89"/>
    <mergeCell ref="C90:D90"/>
    <mergeCell ref="G90:N90"/>
    <mergeCell ref="J80:N80"/>
    <mergeCell ref="F84:G84"/>
    <mergeCell ref="H84:N84"/>
    <mergeCell ref="F85:G85"/>
    <mergeCell ref="H85:N85"/>
    <mergeCell ref="F86:G86"/>
    <mergeCell ref="H86:N86"/>
    <mergeCell ref="C64:D64"/>
    <mergeCell ref="G64:N64"/>
    <mergeCell ref="C65:D65"/>
    <mergeCell ref="G65:N65"/>
    <mergeCell ref="K67:L67"/>
    <mergeCell ref="I77:J77"/>
    <mergeCell ref="F60:G60"/>
    <mergeCell ref="H60:J60"/>
    <mergeCell ref="L60:N60"/>
    <mergeCell ref="C62:D62"/>
    <mergeCell ref="G62:N62"/>
    <mergeCell ref="C63:D63"/>
    <mergeCell ref="G63:N63"/>
    <mergeCell ref="J53:N53"/>
    <mergeCell ref="F57:G57"/>
    <mergeCell ref="H57:N57"/>
    <mergeCell ref="F58:G58"/>
    <mergeCell ref="H58:N58"/>
    <mergeCell ref="F59:G59"/>
    <mergeCell ref="H59:N59"/>
    <mergeCell ref="C37:D37"/>
    <mergeCell ref="G37:N37"/>
    <mergeCell ref="C38:D38"/>
    <mergeCell ref="G38:N38"/>
    <mergeCell ref="K40:L40"/>
    <mergeCell ref="I50:J50"/>
    <mergeCell ref="F33:G33"/>
    <mergeCell ref="H33:J33"/>
    <mergeCell ref="L33:N33"/>
    <mergeCell ref="C35:D35"/>
    <mergeCell ref="G35:N35"/>
    <mergeCell ref="C36:D36"/>
    <mergeCell ref="G36:N36"/>
    <mergeCell ref="J26:N26"/>
    <mergeCell ref="F30:G30"/>
    <mergeCell ref="H30:N30"/>
    <mergeCell ref="F31:G31"/>
    <mergeCell ref="H31:N31"/>
    <mergeCell ref="F32:G32"/>
    <mergeCell ref="H32:N32"/>
    <mergeCell ref="C10:D10"/>
    <mergeCell ref="G10:N10"/>
    <mergeCell ref="C11:D11"/>
    <mergeCell ref="G11:N11"/>
    <mergeCell ref="K13:L13"/>
    <mergeCell ref="I23:J23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90" r:id="rId1"/>
  <headerFooter>
    <oddHeader>&amp;CMejlans Bollförening r.f.</oddHeader>
    <oddFooter>&amp;Cwww.mbf.fi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28.8515625" style="0" bestFit="1" customWidth="1"/>
    <col min="4" max="4" width="14.8515625" style="0" bestFit="1" customWidth="1"/>
    <col min="5" max="9" width="18.7109375" style="0" customWidth="1"/>
  </cols>
  <sheetData>
    <row r="1" ht="15.75" thickBot="1">
      <c r="B1" s="396" t="s">
        <v>388</v>
      </c>
    </row>
    <row r="2" spans="7:8" ht="15">
      <c r="G2" s="175" t="s">
        <v>128</v>
      </c>
      <c r="H2" s="201" t="s">
        <v>131</v>
      </c>
    </row>
    <row r="3" spans="7:8" ht="15">
      <c r="G3" s="176" t="s">
        <v>129</v>
      </c>
      <c r="H3" s="202" t="s">
        <v>144</v>
      </c>
    </row>
    <row r="4" spans="1:8" ht="15.75" thickBot="1">
      <c r="A4" s="372"/>
      <c r="B4" s="373" t="s">
        <v>242</v>
      </c>
      <c r="C4" s="373" t="s">
        <v>243</v>
      </c>
      <c r="D4" s="374" t="s">
        <v>244</v>
      </c>
      <c r="G4" s="177" t="s">
        <v>130</v>
      </c>
      <c r="H4" s="203" t="s">
        <v>167</v>
      </c>
    </row>
    <row r="5" spans="1:5" ht="15">
      <c r="A5" s="375" t="s">
        <v>9</v>
      </c>
      <c r="B5" s="382">
        <v>5683</v>
      </c>
      <c r="C5" s="382" t="s">
        <v>109</v>
      </c>
      <c r="D5" s="383" t="s">
        <v>20</v>
      </c>
      <c r="E5" s="199" t="s">
        <v>109</v>
      </c>
    </row>
    <row r="6" spans="1:6" ht="15">
      <c r="A6" s="375" t="s">
        <v>10</v>
      </c>
      <c r="B6" s="371"/>
      <c r="C6" s="371"/>
      <c r="D6" s="376"/>
      <c r="E6" s="387"/>
      <c r="F6" s="199" t="s">
        <v>109</v>
      </c>
    </row>
    <row r="7" spans="1:7" ht="15">
      <c r="A7" s="377" t="s">
        <v>11</v>
      </c>
      <c r="B7" s="370">
        <v>3239</v>
      </c>
      <c r="C7" s="370" t="s">
        <v>174</v>
      </c>
      <c r="D7" s="378" t="s">
        <v>25</v>
      </c>
      <c r="E7" s="199" t="s">
        <v>24</v>
      </c>
      <c r="F7" s="395" t="s">
        <v>414</v>
      </c>
      <c r="G7" s="131"/>
    </row>
    <row r="8" spans="1:7" ht="15">
      <c r="A8" s="377" t="s">
        <v>12</v>
      </c>
      <c r="B8" s="370">
        <v>4449</v>
      </c>
      <c r="C8" s="370" t="s">
        <v>24</v>
      </c>
      <c r="D8" s="378" t="s">
        <v>24</v>
      </c>
      <c r="E8" s="387" t="s">
        <v>414</v>
      </c>
      <c r="G8" s="199" t="s">
        <v>109</v>
      </c>
    </row>
    <row r="9" spans="1:8" ht="15">
      <c r="A9" s="375" t="s">
        <v>19</v>
      </c>
      <c r="B9" s="371">
        <v>3922</v>
      </c>
      <c r="C9" s="371" t="s">
        <v>26</v>
      </c>
      <c r="D9" s="376" t="s">
        <v>26</v>
      </c>
      <c r="E9" s="199" t="s">
        <v>26</v>
      </c>
      <c r="G9" s="395" t="s">
        <v>415</v>
      </c>
      <c r="H9" s="131"/>
    </row>
    <row r="10" spans="1:8" ht="15">
      <c r="A10" s="375" t="s">
        <v>239</v>
      </c>
      <c r="B10" s="371">
        <v>3467</v>
      </c>
      <c r="C10" s="371" t="s">
        <v>110</v>
      </c>
      <c r="D10" s="376" t="s">
        <v>20</v>
      </c>
      <c r="E10" s="387" t="s">
        <v>415</v>
      </c>
      <c r="F10" s="199" t="s">
        <v>27</v>
      </c>
      <c r="G10" s="131"/>
      <c r="H10" s="131"/>
    </row>
    <row r="11" spans="1:8" ht="15">
      <c r="A11" s="377" t="s">
        <v>240</v>
      </c>
      <c r="B11" s="370"/>
      <c r="C11" s="370"/>
      <c r="D11" s="378"/>
      <c r="E11" s="199" t="s">
        <v>27</v>
      </c>
      <c r="F11" s="387" t="s">
        <v>425</v>
      </c>
      <c r="H11" s="131"/>
    </row>
    <row r="12" spans="1:8" ht="15">
      <c r="A12" s="379" t="s">
        <v>241</v>
      </c>
      <c r="B12" s="389">
        <v>5080</v>
      </c>
      <c r="C12" s="389" t="s">
        <v>27</v>
      </c>
      <c r="D12" s="390" t="s">
        <v>27</v>
      </c>
      <c r="E12" s="387"/>
      <c r="H12" s="394" t="s">
        <v>109</v>
      </c>
    </row>
    <row r="13" spans="1:8" ht="15">
      <c r="A13" s="178"/>
      <c r="B13" s="47"/>
      <c r="C13" s="47"/>
      <c r="D13" s="47"/>
      <c r="F13" s="77"/>
      <c r="G13" s="77"/>
      <c r="H13" s="395" t="s">
        <v>415</v>
      </c>
    </row>
    <row r="14" spans="1:8" ht="15">
      <c r="A14" s="375" t="s">
        <v>250</v>
      </c>
      <c r="B14" s="382">
        <v>5285</v>
      </c>
      <c r="C14" s="382" t="s">
        <v>30</v>
      </c>
      <c r="D14" s="383" t="s">
        <v>30</v>
      </c>
      <c r="E14" s="199" t="s">
        <v>30</v>
      </c>
      <c r="H14" s="197"/>
    </row>
    <row r="15" spans="1:8" ht="15">
      <c r="A15" s="375" t="s">
        <v>251</v>
      </c>
      <c r="B15" s="371">
        <v>2650</v>
      </c>
      <c r="C15" s="371" t="s">
        <v>32</v>
      </c>
      <c r="D15" s="376" t="s">
        <v>32</v>
      </c>
      <c r="E15" s="387" t="s">
        <v>414</v>
      </c>
      <c r="F15" s="199" t="s">
        <v>30</v>
      </c>
      <c r="H15" s="197"/>
    </row>
    <row r="16" spans="1:8" ht="15">
      <c r="A16" s="377" t="s">
        <v>252</v>
      </c>
      <c r="B16" s="370">
        <v>2959</v>
      </c>
      <c r="C16" s="370" t="s">
        <v>102</v>
      </c>
      <c r="D16" s="378" t="s">
        <v>3</v>
      </c>
      <c r="E16" s="199" t="s">
        <v>106</v>
      </c>
      <c r="F16" s="395" t="s">
        <v>414</v>
      </c>
      <c r="G16" s="131"/>
      <c r="H16" s="197"/>
    </row>
    <row r="17" spans="1:8" ht="15">
      <c r="A17" s="377" t="s">
        <v>253</v>
      </c>
      <c r="B17" s="370">
        <v>4424</v>
      </c>
      <c r="C17" s="370" t="s">
        <v>106</v>
      </c>
      <c r="D17" s="378" t="s">
        <v>25</v>
      </c>
      <c r="E17" s="387" t="s">
        <v>414</v>
      </c>
      <c r="G17" s="199" t="s">
        <v>30</v>
      </c>
      <c r="H17" s="197"/>
    </row>
    <row r="18" spans="1:8" ht="15">
      <c r="A18" s="375" t="s">
        <v>254</v>
      </c>
      <c r="B18" s="371">
        <v>4610</v>
      </c>
      <c r="C18" s="371" t="s">
        <v>101</v>
      </c>
      <c r="D18" s="376" t="s">
        <v>3</v>
      </c>
      <c r="E18" s="199" t="s">
        <v>101</v>
      </c>
      <c r="G18" s="387" t="s">
        <v>454</v>
      </c>
      <c r="H18" s="77"/>
    </row>
    <row r="19" spans="1:8" ht="15">
      <c r="A19" s="375" t="s">
        <v>255</v>
      </c>
      <c r="B19" s="371">
        <v>3692</v>
      </c>
      <c r="C19" s="371" t="s">
        <v>33</v>
      </c>
      <c r="D19" s="376" t="s">
        <v>33</v>
      </c>
      <c r="E19" s="387" t="s">
        <v>415</v>
      </c>
      <c r="F19" s="199" t="s">
        <v>28</v>
      </c>
      <c r="G19" s="131"/>
      <c r="H19" s="77"/>
    </row>
    <row r="20" spans="1:8" ht="15">
      <c r="A20" s="377" t="s">
        <v>256</v>
      </c>
      <c r="B20" s="370"/>
      <c r="C20" s="370"/>
      <c r="D20" s="378"/>
      <c r="E20" s="199" t="s">
        <v>28</v>
      </c>
      <c r="F20" s="387" t="s">
        <v>425</v>
      </c>
      <c r="H20" s="77"/>
    </row>
    <row r="21" spans="1:8" ht="15">
      <c r="A21" s="379" t="s">
        <v>257</v>
      </c>
      <c r="B21" s="389">
        <v>5367</v>
      </c>
      <c r="C21" s="389" t="s">
        <v>28</v>
      </c>
      <c r="D21" s="390" t="s">
        <v>28</v>
      </c>
      <c r="E21" s="387"/>
      <c r="H21" s="7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&amp;CMejlans Bollförening r.f.</oddHeader>
    <oddFooter>&amp;Cwww.mbf.fi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Q325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1.8515625" style="0" customWidth="1"/>
    <col min="2" max="2" width="6.28125" style="0" customWidth="1"/>
    <col min="3" max="3" width="18.57421875" style="0" customWidth="1"/>
    <col min="4" max="4" width="19.421875" style="0" customWidth="1"/>
    <col min="5" max="5" width="2.421875" style="0" customWidth="1"/>
    <col min="6" max="6" width="6.00390625" style="0" customWidth="1"/>
    <col min="7" max="7" width="6.28125" style="0" customWidth="1"/>
    <col min="8" max="8" width="6.140625" style="0" customWidth="1"/>
    <col min="9" max="10" width="6.0039062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1.1484375" style="0" customWidth="1"/>
    <col min="17" max="17" width="0" style="0" hidden="1" customWidth="1"/>
  </cols>
  <sheetData>
    <row r="1" s="411" customFormat="1" ht="11.25"/>
    <row r="2" ht="19.5" thickBot="1">
      <c r="A2" s="279" t="s">
        <v>236</v>
      </c>
    </row>
    <row r="3" spans="1:17" ht="15.75" customHeight="1" outlineLevel="1" thickTop="1">
      <c r="A3" s="280"/>
      <c r="B3" s="281"/>
      <c r="C3" s="282"/>
      <c r="D3" s="283"/>
      <c r="E3" s="283"/>
      <c r="F3" s="584" t="s">
        <v>177</v>
      </c>
      <c r="G3" s="585"/>
      <c r="H3" s="586" t="s">
        <v>131</v>
      </c>
      <c r="I3" s="587"/>
      <c r="J3" s="587"/>
      <c r="K3" s="587"/>
      <c r="L3" s="587"/>
      <c r="M3" s="587"/>
      <c r="N3" s="588"/>
      <c r="O3" s="284"/>
      <c r="Q3" s="285" t="s">
        <v>214</v>
      </c>
    </row>
    <row r="4" spans="1:17" ht="15.75" customHeight="1" outlineLevel="1">
      <c r="A4" s="284"/>
      <c r="B4" s="286"/>
      <c r="C4" s="273" t="s">
        <v>215</v>
      </c>
      <c r="D4" s="214"/>
      <c r="E4" s="214"/>
      <c r="F4" s="589" t="s">
        <v>180</v>
      </c>
      <c r="G4" s="590"/>
      <c r="H4" s="591" t="s">
        <v>3</v>
      </c>
      <c r="I4" s="592"/>
      <c r="J4" s="593"/>
      <c r="K4" s="594"/>
      <c r="L4" s="594"/>
      <c r="M4" s="594"/>
      <c r="N4" s="595"/>
      <c r="O4" s="47"/>
      <c r="Q4" s="287" t="s">
        <v>216</v>
      </c>
    </row>
    <row r="5" spans="1:17" ht="15.75" outlineLevel="1">
      <c r="A5" s="284"/>
      <c r="B5" s="47"/>
      <c r="C5" s="286" t="s">
        <v>217</v>
      </c>
      <c r="D5" s="214"/>
      <c r="E5" s="214"/>
      <c r="F5" s="596" t="s">
        <v>182</v>
      </c>
      <c r="G5" s="597"/>
      <c r="H5" s="598" t="s">
        <v>235</v>
      </c>
      <c r="I5" s="599"/>
      <c r="J5" s="599"/>
      <c r="K5" s="599"/>
      <c r="L5" s="599"/>
      <c r="M5" s="599"/>
      <c r="N5" s="600"/>
      <c r="O5" s="47"/>
      <c r="Q5" s="287" t="s">
        <v>218</v>
      </c>
    </row>
    <row r="6" spans="1:15" ht="17.25" customHeight="1" outlineLevel="1" thickBot="1">
      <c r="A6" s="284"/>
      <c r="B6" s="218"/>
      <c r="C6" s="288" t="s">
        <v>219</v>
      </c>
      <c r="D6" s="47"/>
      <c r="E6" s="214"/>
      <c r="F6" s="601" t="s">
        <v>220</v>
      </c>
      <c r="G6" s="602"/>
      <c r="H6" s="603">
        <v>41342</v>
      </c>
      <c r="I6" s="604"/>
      <c r="J6" s="604"/>
      <c r="K6" s="289" t="s">
        <v>221</v>
      </c>
      <c r="L6" s="605">
        <v>0.4166666666666667</v>
      </c>
      <c r="M6" s="606"/>
      <c r="N6" s="607"/>
      <c r="O6" s="47"/>
    </row>
    <row r="7" spans="1:15" ht="15.75" customHeight="1" outlineLevel="1" thickTop="1">
      <c r="A7" s="284"/>
      <c r="B7" s="241" t="s">
        <v>222</v>
      </c>
      <c r="D7" s="214"/>
      <c r="E7" s="214"/>
      <c r="F7" s="241" t="s">
        <v>222</v>
      </c>
      <c r="I7" s="290"/>
      <c r="J7" s="291"/>
      <c r="K7" s="292"/>
      <c r="L7" s="292"/>
      <c r="M7" s="292"/>
      <c r="N7" s="293"/>
      <c r="O7" s="47"/>
    </row>
    <row r="8" spans="1:15" ht="16.5" outlineLevel="1" thickBot="1">
      <c r="A8" s="294"/>
      <c r="B8" s="295" t="s">
        <v>186</v>
      </c>
      <c r="C8" s="608" t="s">
        <v>107</v>
      </c>
      <c r="D8" s="609"/>
      <c r="E8" s="296"/>
      <c r="F8" s="297" t="s">
        <v>187</v>
      </c>
      <c r="G8" s="610" t="s">
        <v>24</v>
      </c>
      <c r="H8" s="611"/>
      <c r="I8" s="611"/>
      <c r="J8" s="611"/>
      <c r="K8" s="611"/>
      <c r="L8" s="611"/>
      <c r="M8" s="611"/>
      <c r="N8" s="612"/>
      <c r="O8" s="47"/>
    </row>
    <row r="9" spans="1:15" ht="15" outlineLevel="1">
      <c r="A9" s="294"/>
      <c r="B9" s="298" t="s">
        <v>188</v>
      </c>
      <c r="C9" s="615" t="s">
        <v>273</v>
      </c>
      <c r="D9" s="629"/>
      <c r="E9" s="299"/>
      <c r="F9" s="300" t="s">
        <v>189</v>
      </c>
      <c r="G9" s="615" t="s">
        <v>279</v>
      </c>
      <c r="H9" s="616"/>
      <c r="I9" s="616"/>
      <c r="J9" s="616"/>
      <c r="K9" s="616"/>
      <c r="L9" s="616"/>
      <c r="M9" s="616"/>
      <c r="N9" s="617"/>
      <c r="O9" s="47"/>
    </row>
    <row r="10" spans="1:15" ht="15" outlineLevel="1">
      <c r="A10" s="294"/>
      <c r="B10" s="301" t="s">
        <v>190</v>
      </c>
      <c r="C10" s="620" t="s">
        <v>324</v>
      </c>
      <c r="D10" s="630"/>
      <c r="E10" s="299"/>
      <c r="F10" s="302" t="s">
        <v>191</v>
      </c>
      <c r="G10" s="631" t="s">
        <v>271</v>
      </c>
      <c r="H10" s="632"/>
      <c r="I10" s="632"/>
      <c r="J10" s="632"/>
      <c r="K10" s="632"/>
      <c r="L10" s="632"/>
      <c r="M10" s="632"/>
      <c r="N10" s="633"/>
      <c r="O10" s="47"/>
    </row>
    <row r="11" spans="1:15" ht="15" outlineLevel="1">
      <c r="A11" s="284"/>
      <c r="B11" s="301" t="s">
        <v>223</v>
      </c>
      <c r="C11" s="620" t="s">
        <v>289</v>
      </c>
      <c r="D11" s="630"/>
      <c r="E11" s="299"/>
      <c r="F11" s="303" t="s">
        <v>224</v>
      </c>
      <c r="G11" s="631" t="s">
        <v>275</v>
      </c>
      <c r="H11" s="632"/>
      <c r="I11" s="632"/>
      <c r="J11" s="632"/>
      <c r="K11" s="632"/>
      <c r="L11" s="632"/>
      <c r="M11" s="632"/>
      <c r="N11" s="633"/>
      <c r="O11" s="47"/>
    </row>
    <row r="12" spans="1:15" ht="14.25" customHeight="1" outlineLevel="1">
      <c r="A12" s="284"/>
      <c r="B12" s="214"/>
      <c r="C12" s="214"/>
      <c r="D12" s="214"/>
      <c r="E12" s="214"/>
      <c r="F12" s="241" t="s">
        <v>225</v>
      </c>
      <c r="G12" s="224"/>
      <c r="H12" s="224"/>
      <c r="I12" s="224"/>
      <c r="J12" s="214"/>
      <c r="K12" s="214"/>
      <c r="L12" s="214"/>
      <c r="M12" s="242"/>
      <c r="N12" s="304"/>
      <c r="O12" s="47"/>
    </row>
    <row r="13" spans="1:15" ht="12.75" customHeight="1" outlineLevel="1" thickBot="1">
      <c r="A13" s="284"/>
      <c r="B13" s="213" t="s">
        <v>226</v>
      </c>
      <c r="C13" s="214"/>
      <c r="D13" s="214"/>
      <c r="E13" s="214"/>
      <c r="F13" s="305" t="s">
        <v>195</v>
      </c>
      <c r="G13" s="305" t="s">
        <v>196</v>
      </c>
      <c r="H13" s="305" t="s">
        <v>197</v>
      </c>
      <c r="I13" s="305" t="s">
        <v>198</v>
      </c>
      <c r="J13" s="305" t="s">
        <v>199</v>
      </c>
      <c r="K13" s="622" t="s">
        <v>74</v>
      </c>
      <c r="L13" s="623"/>
      <c r="M13" s="305" t="s">
        <v>200</v>
      </c>
      <c r="N13" s="306" t="s">
        <v>13</v>
      </c>
      <c r="O13" s="47"/>
    </row>
    <row r="14" spans="1:15" ht="15" customHeight="1" outlineLevel="1">
      <c r="A14" s="294"/>
      <c r="B14" s="307" t="s">
        <v>201</v>
      </c>
      <c r="C14" s="308" t="str">
        <f>IF(C9&gt;"",C9,"")</f>
        <v>Valkama Arvo</v>
      </c>
      <c r="D14" s="308" t="str">
        <f>IF(G9&gt;"",G9,"")</f>
        <v>Salakari Eemil</v>
      </c>
      <c r="E14" s="308"/>
      <c r="F14" s="309">
        <v>-3</v>
      </c>
      <c r="G14" s="309">
        <v>-5</v>
      </c>
      <c r="H14" s="310">
        <v>-5</v>
      </c>
      <c r="I14" s="309"/>
      <c r="J14" s="309"/>
      <c r="K14" s="311">
        <f>IF(ISBLANK(F14),"",COUNTIF(F14:J14,"&gt;=0"))</f>
        <v>0</v>
      </c>
      <c r="L14" s="312">
        <f>IF(ISBLANK(F14),"",(IF(LEFT(F14,1)="-",1,0)+IF(LEFT(G14,1)="-",1,0)+IF(LEFT(H14,1)="-",1,0)+IF(LEFT(I14,1)="-",1,0)+IF(LEFT(J14,1)="-",1,0)))</f>
        <v>3</v>
      </c>
      <c r="M14" s="313">
        <f>IF(K14=3,1,"")</f>
      </c>
      <c r="N14" s="314">
        <f>IF(L14=3,1,"")</f>
        <v>1</v>
      </c>
      <c r="O14" s="47"/>
    </row>
    <row r="15" spans="1:15" ht="15" customHeight="1" outlineLevel="1">
      <c r="A15" s="294"/>
      <c r="B15" s="315" t="s">
        <v>202</v>
      </c>
      <c r="C15" s="316" t="str">
        <f>IF(C10&gt;"",C10,"")</f>
        <v>Valkama Eero</v>
      </c>
      <c r="D15" s="316" t="str">
        <f>IF(G10&gt;"",G10,"")</f>
        <v>Tiljander Aleksi</v>
      </c>
      <c r="E15" s="316"/>
      <c r="F15" s="255">
        <v>-3</v>
      </c>
      <c r="G15" s="250">
        <v>-4</v>
      </c>
      <c r="H15" s="250">
        <v>-9</v>
      </c>
      <c r="I15" s="250"/>
      <c r="J15" s="250"/>
      <c r="K15" s="317">
        <f>IF(ISBLANK(F15),"",COUNTIF(F15:J15,"&gt;=0"))</f>
        <v>0</v>
      </c>
      <c r="L15" s="318">
        <f>IF(ISBLANK(F15),"",(IF(LEFT(F15,1)="-",1,0)+IF(LEFT(G15,1)="-",1,0)+IF(LEFT(H15,1)="-",1,0)+IF(LEFT(I15,1)="-",1,0)+IF(LEFT(J15,1)="-",1,0)))</f>
        <v>3</v>
      </c>
      <c r="M15" s="319">
        <f>IF(K15=3,1,"")</f>
      </c>
      <c r="N15" s="320">
        <f>IF(L15=3,1,"")</f>
        <v>1</v>
      </c>
      <c r="O15" s="47"/>
    </row>
    <row r="16" spans="1:15" ht="15" customHeight="1" outlineLevel="1" thickBot="1">
      <c r="A16" s="294"/>
      <c r="B16" s="321" t="s">
        <v>227</v>
      </c>
      <c r="C16" s="322" t="str">
        <f>IF(C11&gt;"",C11,"")</f>
        <v>Miranda Laiho Juhani</v>
      </c>
      <c r="D16" s="322" t="str">
        <f>IF(G11&gt;"",G11,"")</f>
        <v>Rautalin Taneli</v>
      </c>
      <c r="E16" s="322"/>
      <c r="F16" s="255">
        <v>-4</v>
      </c>
      <c r="G16" s="323">
        <v>-6</v>
      </c>
      <c r="H16" s="255">
        <v>-10</v>
      </c>
      <c r="I16" s="255"/>
      <c r="J16" s="255"/>
      <c r="K16" s="317">
        <f aca="true" t="shared" si="0" ref="K16:K22">IF(ISBLANK(F16),"",COUNTIF(F16:J16,"&gt;=0"))</f>
        <v>0</v>
      </c>
      <c r="L16" s="324">
        <f aca="true" t="shared" si="1" ref="L16:L22">IF(ISBLANK(F16),"",(IF(LEFT(F16,1)="-",1,0)+IF(LEFT(G16,1)="-",1,0)+IF(LEFT(H16,1)="-",1,0)+IF(LEFT(I16,1)="-",1,0)+IF(LEFT(J16,1)="-",1,0)))</f>
        <v>3</v>
      </c>
      <c r="M16" s="325">
        <f aca="true" t="shared" si="2" ref="M16:M22">IF(K16=3,1,"")</f>
      </c>
      <c r="N16" s="326">
        <f aca="true" t="shared" si="3" ref="N16:N22">IF(L16=3,1,"")</f>
        <v>1</v>
      </c>
      <c r="O16" s="47"/>
    </row>
    <row r="17" spans="1:15" ht="15" customHeight="1" outlineLevel="1">
      <c r="A17" s="294"/>
      <c r="B17" s="327" t="s">
        <v>205</v>
      </c>
      <c r="C17" s="308" t="str">
        <f>IF(C10&gt;"",C10,"")</f>
        <v>Valkama Eero</v>
      </c>
      <c r="D17" s="308" t="str">
        <f>IF(G9&gt;"",G9,"")</f>
        <v>Salakari Eemil</v>
      </c>
      <c r="E17" s="328"/>
      <c r="F17" s="329">
        <v>-3</v>
      </c>
      <c r="G17" s="330">
        <v>-5</v>
      </c>
      <c r="H17" s="329">
        <v>-3</v>
      </c>
      <c r="I17" s="329"/>
      <c r="J17" s="329"/>
      <c r="K17" s="311">
        <f t="shared" si="0"/>
        <v>0</v>
      </c>
      <c r="L17" s="312">
        <f t="shared" si="1"/>
        <v>3</v>
      </c>
      <c r="M17" s="313">
        <f t="shared" si="2"/>
      </c>
      <c r="N17" s="314">
        <f t="shared" si="3"/>
        <v>1</v>
      </c>
      <c r="O17" s="47"/>
    </row>
    <row r="18" spans="1:15" ht="15" customHeight="1" outlineLevel="1">
      <c r="A18" s="294"/>
      <c r="B18" s="321" t="s">
        <v>228</v>
      </c>
      <c r="C18" s="316" t="str">
        <f>IF(C9&gt;"",C9,"")</f>
        <v>Valkama Arvo</v>
      </c>
      <c r="D18" s="316" t="str">
        <f>IF(G11&gt;"",G11,"")</f>
        <v>Rautalin Taneli</v>
      </c>
      <c r="E18" s="322"/>
      <c r="F18" s="255">
        <v>-4</v>
      </c>
      <c r="G18" s="323">
        <v>-2</v>
      </c>
      <c r="H18" s="255">
        <v>-2</v>
      </c>
      <c r="I18" s="255"/>
      <c r="J18" s="255"/>
      <c r="K18" s="317">
        <f t="shared" si="0"/>
        <v>0</v>
      </c>
      <c r="L18" s="318">
        <f t="shared" si="1"/>
        <v>3</v>
      </c>
      <c r="M18" s="319">
        <f t="shared" si="2"/>
      </c>
      <c r="N18" s="320">
        <f t="shared" si="3"/>
        <v>1</v>
      </c>
      <c r="O18" s="47"/>
    </row>
    <row r="19" spans="1:15" ht="15" customHeight="1" outlineLevel="1" thickBot="1">
      <c r="A19" s="294"/>
      <c r="B19" s="331" t="s">
        <v>229</v>
      </c>
      <c r="C19" s="332" t="str">
        <f>IF(C11&gt;"",C11,"")</f>
        <v>Miranda Laiho Juhani</v>
      </c>
      <c r="D19" s="332" t="str">
        <f>IF(G10&gt;"",G10,"")</f>
        <v>Tiljander Aleksi</v>
      </c>
      <c r="E19" s="332"/>
      <c r="F19" s="333"/>
      <c r="G19" s="334"/>
      <c r="H19" s="333"/>
      <c r="I19" s="333"/>
      <c r="J19" s="333"/>
      <c r="K19" s="335">
        <f t="shared" si="0"/>
      </c>
      <c r="L19" s="336">
        <f t="shared" si="1"/>
      </c>
      <c r="M19" s="337">
        <f t="shared" si="2"/>
      </c>
      <c r="N19" s="338">
        <f t="shared" si="3"/>
      </c>
      <c r="O19" s="47"/>
    </row>
    <row r="20" spans="1:15" ht="15" customHeight="1" outlineLevel="1">
      <c r="A20" s="294"/>
      <c r="B20" s="339" t="s">
        <v>230</v>
      </c>
      <c r="C20" s="340" t="str">
        <f>IF(C10&gt;"",C10,"")</f>
        <v>Valkama Eero</v>
      </c>
      <c r="D20" s="340" t="str">
        <f>IF(G11&gt;"",G11,"")</f>
        <v>Rautalin Taneli</v>
      </c>
      <c r="E20" s="341"/>
      <c r="F20" s="263"/>
      <c r="G20" s="263"/>
      <c r="H20" s="263"/>
      <c r="I20" s="263"/>
      <c r="J20" s="342"/>
      <c r="K20" s="343">
        <f t="shared" si="0"/>
      </c>
      <c r="L20" s="344">
        <f t="shared" si="1"/>
      </c>
      <c r="M20" s="345">
        <f t="shared" si="2"/>
      </c>
      <c r="N20" s="346">
        <f t="shared" si="3"/>
      </c>
      <c r="O20" s="47"/>
    </row>
    <row r="21" spans="1:15" ht="15" customHeight="1" outlineLevel="1">
      <c r="A21" s="294"/>
      <c r="B21" s="315" t="s">
        <v>231</v>
      </c>
      <c r="C21" s="316" t="str">
        <f>IF(C11&gt;"",C11,"")</f>
        <v>Miranda Laiho Juhani</v>
      </c>
      <c r="D21" s="316" t="str">
        <f>IF(G9&gt;"",G9,"")</f>
        <v>Salakari Eemil</v>
      </c>
      <c r="E21" s="347"/>
      <c r="F21" s="263"/>
      <c r="G21" s="250"/>
      <c r="H21" s="250"/>
      <c r="I21" s="250"/>
      <c r="J21" s="264"/>
      <c r="K21" s="317">
        <f t="shared" si="0"/>
      </c>
      <c r="L21" s="318">
        <f t="shared" si="1"/>
      </c>
      <c r="M21" s="319">
        <f t="shared" si="2"/>
      </c>
      <c r="N21" s="320">
        <f t="shared" si="3"/>
      </c>
      <c r="O21" s="47"/>
    </row>
    <row r="22" spans="1:15" ht="15" customHeight="1" outlineLevel="1" thickBot="1">
      <c r="A22" s="294"/>
      <c r="B22" s="331" t="s">
        <v>204</v>
      </c>
      <c r="C22" s="332" t="str">
        <f>IF(C9&gt;"",C9,"")</f>
        <v>Valkama Arvo</v>
      </c>
      <c r="D22" s="332" t="str">
        <f>IF(G10&gt;"",G10,"")</f>
        <v>Tiljander Aleksi</v>
      </c>
      <c r="E22" s="348"/>
      <c r="F22" s="349"/>
      <c r="G22" s="333"/>
      <c r="H22" s="349"/>
      <c r="I22" s="333"/>
      <c r="J22" s="333"/>
      <c r="K22" s="335">
        <f t="shared" si="0"/>
      </c>
      <c r="L22" s="336">
        <f t="shared" si="1"/>
      </c>
      <c r="M22" s="337">
        <f t="shared" si="2"/>
      </c>
      <c r="N22" s="338">
        <f t="shared" si="3"/>
      </c>
      <c r="O22" s="47"/>
    </row>
    <row r="23" spans="1:15" ht="15.75" customHeight="1" outlineLevel="1" thickBot="1">
      <c r="A23" s="284"/>
      <c r="B23" s="214"/>
      <c r="C23" s="214"/>
      <c r="D23" s="214"/>
      <c r="E23" s="214"/>
      <c r="F23" s="214"/>
      <c r="G23" s="214"/>
      <c r="H23" s="214"/>
      <c r="I23" s="624" t="s">
        <v>206</v>
      </c>
      <c r="J23" s="625"/>
      <c r="K23" s="350">
        <f>IF(ISBLANK(C9),"",SUM(K14:K22))</f>
        <v>0</v>
      </c>
      <c r="L23" s="351">
        <f>IF(ISBLANK(G9),"",SUM(L14:L22))</f>
        <v>15</v>
      </c>
      <c r="M23" s="352">
        <f>IF(ISBLANK(F14),"",SUM(M14:M22))</f>
        <v>0</v>
      </c>
      <c r="N23" s="353">
        <f>IF(ISBLANK(F14),"",SUM(N14:N22))</f>
        <v>5</v>
      </c>
      <c r="O23" s="47"/>
    </row>
    <row r="24" spans="1:15" ht="12" customHeight="1" outlineLevel="1">
      <c r="A24" s="284"/>
      <c r="B24" s="243" t="s">
        <v>207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354"/>
      <c r="O24" s="47"/>
    </row>
    <row r="25" spans="1:15" ht="15" outlineLevel="1">
      <c r="A25" s="284"/>
      <c r="B25" s="272" t="s">
        <v>208</v>
      </c>
      <c r="C25" s="272"/>
      <c r="D25" s="272" t="s">
        <v>209</v>
      </c>
      <c r="E25" s="273"/>
      <c r="F25" s="272"/>
      <c r="G25" s="272" t="s">
        <v>210</v>
      </c>
      <c r="H25" s="273"/>
      <c r="I25" s="272"/>
      <c r="J25" s="274" t="s">
        <v>211</v>
      </c>
      <c r="K25" s="47"/>
      <c r="L25" s="214"/>
      <c r="M25" s="214"/>
      <c r="N25" s="354"/>
      <c r="O25" s="47"/>
    </row>
    <row r="26" spans="1:15" ht="18.75" outlineLevel="1" thickBot="1">
      <c r="A26" s="284"/>
      <c r="B26" s="214"/>
      <c r="C26" s="214"/>
      <c r="D26" s="214"/>
      <c r="E26" s="214"/>
      <c r="F26" s="214"/>
      <c r="G26" s="214"/>
      <c r="H26" s="214"/>
      <c r="I26" s="214"/>
      <c r="J26" s="626" t="str">
        <f>IF(M23=5,C8,IF(N23=5,G8,""))</f>
        <v>Por-83</v>
      </c>
      <c r="K26" s="627"/>
      <c r="L26" s="627"/>
      <c r="M26" s="627"/>
      <c r="N26" s="628"/>
      <c r="O26" s="47"/>
    </row>
    <row r="27" spans="1:15" ht="18.75" customHeight="1" outlineLevel="1" thickBot="1">
      <c r="A27" s="355"/>
      <c r="B27" s="356"/>
      <c r="C27" s="356"/>
      <c r="D27" s="356"/>
      <c r="E27" s="356"/>
      <c r="F27" s="356"/>
      <c r="G27" s="356"/>
      <c r="H27" s="356"/>
      <c r="I27" s="356"/>
      <c r="J27" s="357"/>
      <c r="K27" s="357"/>
      <c r="L27" s="357"/>
      <c r="M27" s="357"/>
      <c r="N27" s="358"/>
      <c r="O27" s="284"/>
    </row>
    <row r="28" s="411" customFormat="1" ht="12" thickTop="1"/>
    <row r="29" ht="19.5" thickBot="1">
      <c r="A29" s="279" t="s">
        <v>406</v>
      </c>
    </row>
    <row r="30" spans="1:17" ht="15.75" customHeight="1" outlineLevel="1" thickTop="1">
      <c r="A30" s="280"/>
      <c r="B30" s="281"/>
      <c r="C30" s="282"/>
      <c r="D30" s="283"/>
      <c r="E30" s="283"/>
      <c r="F30" s="584" t="s">
        <v>177</v>
      </c>
      <c r="G30" s="585"/>
      <c r="H30" s="586" t="s">
        <v>131</v>
      </c>
      <c r="I30" s="587"/>
      <c r="J30" s="587"/>
      <c r="K30" s="587"/>
      <c r="L30" s="587"/>
      <c r="M30" s="587"/>
      <c r="N30" s="588"/>
      <c r="O30" s="284"/>
      <c r="Q30" s="285" t="s">
        <v>214</v>
      </c>
    </row>
    <row r="31" spans="1:17" ht="15.75" customHeight="1" outlineLevel="1">
      <c r="A31" s="284"/>
      <c r="B31" s="286"/>
      <c r="C31" s="273" t="s">
        <v>215</v>
      </c>
      <c r="D31" s="214"/>
      <c r="E31" s="214"/>
      <c r="F31" s="589" t="s">
        <v>180</v>
      </c>
      <c r="G31" s="590"/>
      <c r="H31" s="591" t="s">
        <v>3</v>
      </c>
      <c r="I31" s="592"/>
      <c r="J31" s="593"/>
      <c r="K31" s="594"/>
      <c r="L31" s="594"/>
      <c r="M31" s="594"/>
      <c r="N31" s="595"/>
      <c r="O31" s="47"/>
      <c r="Q31" s="287" t="s">
        <v>216</v>
      </c>
    </row>
    <row r="32" spans="1:17" ht="15.75" outlineLevel="1">
      <c r="A32" s="284"/>
      <c r="B32" s="47"/>
      <c r="C32" s="286" t="s">
        <v>217</v>
      </c>
      <c r="D32" s="214"/>
      <c r="E32" s="214"/>
      <c r="F32" s="596" t="s">
        <v>182</v>
      </c>
      <c r="G32" s="597"/>
      <c r="H32" s="598" t="s">
        <v>235</v>
      </c>
      <c r="I32" s="599"/>
      <c r="J32" s="599"/>
      <c r="K32" s="599"/>
      <c r="L32" s="599"/>
      <c r="M32" s="599"/>
      <c r="N32" s="600"/>
      <c r="O32" s="47"/>
      <c r="Q32" s="287" t="s">
        <v>218</v>
      </c>
    </row>
    <row r="33" spans="1:15" ht="17.25" customHeight="1" outlineLevel="1" thickBot="1">
      <c r="A33" s="284"/>
      <c r="B33" s="218"/>
      <c r="C33" s="288" t="s">
        <v>219</v>
      </c>
      <c r="D33" s="47"/>
      <c r="E33" s="214"/>
      <c r="F33" s="601" t="s">
        <v>220</v>
      </c>
      <c r="G33" s="602"/>
      <c r="H33" s="603">
        <v>41342</v>
      </c>
      <c r="I33" s="604"/>
      <c r="J33" s="604"/>
      <c r="K33" s="289" t="s">
        <v>221</v>
      </c>
      <c r="L33" s="605">
        <v>0.4166666666666667</v>
      </c>
      <c r="M33" s="606"/>
      <c r="N33" s="607"/>
      <c r="O33" s="47"/>
    </row>
    <row r="34" spans="1:15" ht="15.75" customHeight="1" outlineLevel="1" thickTop="1">
      <c r="A34" s="284"/>
      <c r="B34" s="241" t="s">
        <v>222</v>
      </c>
      <c r="D34" s="214"/>
      <c r="E34" s="214"/>
      <c r="F34" s="241" t="s">
        <v>222</v>
      </c>
      <c r="I34" s="290"/>
      <c r="J34" s="291"/>
      <c r="K34" s="292"/>
      <c r="L34" s="292"/>
      <c r="M34" s="292"/>
      <c r="N34" s="293"/>
      <c r="O34" s="47"/>
    </row>
    <row r="35" spans="1:15" ht="16.5" outlineLevel="1" thickBot="1">
      <c r="A35" s="294"/>
      <c r="B35" s="295" t="s">
        <v>186</v>
      </c>
      <c r="C35" s="608" t="s">
        <v>110</v>
      </c>
      <c r="D35" s="609"/>
      <c r="E35" s="296"/>
      <c r="F35" s="297" t="s">
        <v>187</v>
      </c>
      <c r="G35" s="610" t="s">
        <v>26</v>
      </c>
      <c r="H35" s="611"/>
      <c r="I35" s="611"/>
      <c r="J35" s="611"/>
      <c r="K35" s="611"/>
      <c r="L35" s="611"/>
      <c r="M35" s="611"/>
      <c r="N35" s="612"/>
      <c r="O35" s="47"/>
    </row>
    <row r="36" spans="1:15" ht="15" outlineLevel="1">
      <c r="A36" s="294"/>
      <c r="B36" s="298" t="s">
        <v>188</v>
      </c>
      <c r="C36" s="615" t="s">
        <v>326</v>
      </c>
      <c r="D36" s="629"/>
      <c r="E36" s="299"/>
      <c r="F36" s="300" t="s">
        <v>189</v>
      </c>
      <c r="G36" s="615" t="s">
        <v>291</v>
      </c>
      <c r="H36" s="616"/>
      <c r="I36" s="616"/>
      <c r="J36" s="616"/>
      <c r="K36" s="616"/>
      <c r="L36" s="616"/>
      <c r="M36" s="616"/>
      <c r="N36" s="617"/>
      <c r="O36" s="47"/>
    </row>
    <row r="37" spans="1:15" ht="15" outlineLevel="1">
      <c r="A37" s="294"/>
      <c r="B37" s="301" t="s">
        <v>190</v>
      </c>
      <c r="C37" s="620" t="s">
        <v>288</v>
      </c>
      <c r="D37" s="630"/>
      <c r="E37" s="299"/>
      <c r="F37" s="302" t="s">
        <v>191</v>
      </c>
      <c r="G37" s="631" t="s">
        <v>284</v>
      </c>
      <c r="H37" s="632"/>
      <c r="I37" s="632"/>
      <c r="J37" s="632"/>
      <c r="K37" s="632"/>
      <c r="L37" s="632"/>
      <c r="M37" s="632"/>
      <c r="N37" s="633"/>
      <c r="O37" s="47"/>
    </row>
    <row r="38" spans="1:15" ht="15" outlineLevel="1">
      <c r="A38" s="284"/>
      <c r="B38" s="301" t="s">
        <v>223</v>
      </c>
      <c r="C38" s="620" t="s">
        <v>325</v>
      </c>
      <c r="D38" s="630"/>
      <c r="E38" s="299"/>
      <c r="F38" s="303" t="s">
        <v>224</v>
      </c>
      <c r="G38" s="631" t="s">
        <v>287</v>
      </c>
      <c r="H38" s="632"/>
      <c r="I38" s="632"/>
      <c r="J38" s="632"/>
      <c r="K38" s="632"/>
      <c r="L38" s="632"/>
      <c r="M38" s="632"/>
      <c r="N38" s="633"/>
      <c r="O38" s="47"/>
    </row>
    <row r="39" spans="1:15" ht="14.25" customHeight="1" outlineLevel="1">
      <c r="A39" s="284"/>
      <c r="B39" s="214"/>
      <c r="C39" s="214"/>
      <c r="D39" s="214"/>
      <c r="E39" s="214"/>
      <c r="F39" s="241" t="s">
        <v>225</v>
      </c>
      <c r="G39" s="224"/>
      <c r="H39" s="224"/>
      <c r="I39" s="224"/>
      <c r="J39" s="214"/>
      <c r="K39" s="214"/>
      <c r="L39" s="214"/>
      <c r="M39" s="242"/>
      <c r="N39" s="304"/>
      <c r="O39" s="47"/>
    </row>
    <row r="40" spans="1:15" ht="12.75" customHeight="1" outlineLevel="1" thickBot="1">
      <c r="A40" s="284"/>
      <c r="B40" s="213" t="s">
        <v>226</v>
      </c>
      <c r="C40" s="214"/>
      <c r="D40" s="214"/>
      <c r="E40" s="214"/>
      <c r="F40" s="305" t="s">
        <v>195</v>
      </c>
      <c r="G40" s="305" t="s">
        <v>196</v>
      </c>
      <c r="H40" s="305" t="s">
        <v>197</v>
      </c>
      <c r="I40" s="305" t="s">
        <v>198</v>
      </c>
      <c r="J40" s="305" t="s">
        <v>199</v>
      </c>
      <c r="K40" s="622" t="s">
        <v>74</v>
      </c>
      <c r="L40" s="623"/>
      <c r="M40" s="305" t="s">
        <v>200</v>
      </c>
      <c r="N40" s="306" t="s">
        <v>13</v>
      </c>
      <c r="O40" s="47"/>
    </row>
    <row r="41" spans="1:15" ht="15" customHeight="1" outlineLevel="1">
      <c r="A41" s="294"/>
      <c r="B41" s="307" t="s">
        <v>201</v>
      </c>
      <c r="C41" s="308" t="str">
        <f>IF(C36&gt;"",C36,"")</f>
        <v>Siket-Szasz Peter</v>
      </c>
      <c r="D41" s="308" t="str">
        <f>IF(G36&gt;"",G36,"")</f>
        <v>Laaksonen Samu</v>
      </c>
      <c r="E41" s="308"/>
      <c r="F41" s="309">
        <v>7</v>
      </c>
      <c r="G41" s="309">
        <v>-3</v>
      </c>
      <c r="H41" s="310">
        <v>8</v>
      </c>
      <c r="I41" s="309">
        <v>-5</v>
      </c>
      <c r="J41" s="309">
        <v>-5</v>
      </c>
      <c r="K41" s="311">
        <f>IF(ISBLANK(F41),"",COUNTIF(F41:J41,"&gt;=0"))</f>
        <v>2</v>
      </c>
      <c r="L41" s="312">
        <f>IF(ISBLANK(F41),"",(IF(LEFT(F41,1)="-",1,0)+IF(LEFT(G41,1)="-",1,0)+IF(LEFT(H41,1)="-",1,0)+IF(LEFT(I41,1)="-",1,0)+IF(LEFT(J41,1)="-",1,0)))</f>
        <v>3</v>
      </c>
      <c r="M41" s="313">
        <f>IF(K41=3,1,"")</f>
      </c>
      <c r="N41" s="314">
        <f>IF(L41=3,1,"")</f>
        <v>1</v>
      </c>
      <c r="O41" s="47"/>
    </row>
    <row r="42" spans="1:15" ht="15" customHeight="1" outlineLevel="1">
      <c r="A42" s="294"/>
      <c r="B42" s="315" t="s">
        <v>202</v>
      </c>
      <c r="C42" s="316" t="str">
        <f>IF(C37&gt;"",C37,"")</f>
        <v>Pihkala Arttu</v>
      </c>
      <c r="D42" s="316" t="str">
        <f>IF(G37&gt;"",G37,"")</f>
        <v>Vanto Otto</v>
      </c>
      <c r="E42" s="316"/>
      <c r="F42" s="255">
        <v>-2</v>
      </c>
      <c r="G42" s="250">
        <v>-3</v>
      </c>
      <c r="H42" s="250">
        <v>-3</v>
      </c>
      <c r="I42" s="250"/>
      <c r="J42" s="250"/>
      <c r="K42" s="317">
        <f>IF(ISBLANK(F42),"",COUNTIF(F42:J42,"&gt;=0"))</f>
        <v>0</v>
      </c>
      <c r="L42" s="318">
        <f>IF(ISBLANK(F42),"",(IF(LEFT(F42,1)="-",1,0)+IF(LEFT(G42,1)="-",1,0)+IF(LEFT(H42,1)="-",1,0)+IF(LEFT(I42,1)="-",1,0)+IF(LEFT(J42,1)="-",1,0)))</f>
        <v>3</v>
      </c>
      <c r="M42" s="319">
        <f>IF(K42=3,1,"")</f>
      </c>
      <c r="N42" s="320">
        <f>IF(L42=3,1,"")</f>
        <v>1</v>
      </c>
      <c r="O42" s="47"/>
    </row>
    <row r="43" spans="1:15" ht="15" customHeight="1" outlineLevel="1" thickBot="1">
      <c r="A43" s="294"/>
      <c r="B43" s="321" t="s">
        <v>227</v>
      </c>
      <c r="C43" s="322" t="str">
        <f>IF(C38&gt;"",C38,"")</f>
        <v>Hellström Rasmus</v>
      </c>
      <c r="D43" s="322" t="str">
        <f>IF(G38&gt;"",G38,"")</f>
        <v>Ojala Matias</v>
      </c>
      <c r="E43" s="322"/>
      <c r="F43" s="255">
        <v>-3</v>
      </c>
      <c r="G43" s="323">
        <v>-5</v>
      </c>
      <c r="H43" s="255">
        <v>-2</v>
      </c>
      <c r="I43" s="255"/>
      <c r="J43" s="255"/>
      <c r="K43" s="317">
        <f aca="true" t="shared" si="4" ref="K43:K49">IF(ISBLANK(F43),"",COUNTIF(F43:J43,"&gt;=0"))</f>
        <v>0</v>
      </c>
      <c r="L43" s="324">
        <f aca="true" t="shared" si="5" ref="L43:L49">IF(ISBLANK(F43),"",(IF(LEFT(F43,1)="-",1,0)+IF(LEFT(G43,1)="-",1,0)+IF(LEFT(H43,1)="-",1,0)+IF(LEFT(I43,1)="-",1,0)+IF(LEFT(J43,1)="-",1,0)))</f>
        <v>3</v>
      </c>
      <c r="M43" s="325">
        <f aca="true" t="shared" si="6" ref="M43:M49">IF(K43=3,1,"")</f>
      </c>
      <c r="N43" s="326">
        <f aca="true" t="shared" si="7" ref="N43:N49">IF(L43=3,1,"")</f>
        <v>1</v>
      </c>
      <c r="O43" s="47"/>
    </row>
    <row r="44" spans="1:15" ht="15" customHeight="1" outlineLevel="1">
      <c r="A44" s="294"/>
      <c r="B44" s="327" t="s">
        <v>205</v>
      </c>
      <c r="C44" s="308" t="str">
        <f>IF(C37&gt;"",C37,"")</f>
        <v>Pihkala Arttu</v>
      </c>
      <c r="D44" s="308" t="str">
        <f>IF(G36&gt;"",G36,"")</f>
        <v>Laaksonen Samu</v>
      </c>
      <c r="E44" s="328"/>
      <c r="F44" s="329">
        <v>-8</v>
      </c>
      <c r="G44" s="330">
        <v>-6</v>
      </c>
      <c r="H44" s="329">
        <v>-3</v>
      </c>
      <c r="I44" s="329"/>
      <c r="J44" s="329"/>
      <c r="K44" s="311">
        <f t="shared" si="4"/>
        <v>0</v>
      </c>
      <c r="L44" s="312">
        <f t="shared" si="5"/>
        <v>3</v>
      </c>
      <c r="M44" s="313">
        <f t="shared" si="6"/>
      </c>
      <c r="N44" s="314">
        <f t="shared" si="7"/>
        <v>1</v>
      </c>
      <c r="O44" s="47"/>
    </row>
    <row r="45" spans="1:15" ht="15" customHeight="1" outlineLevel="1">
      <c r="A45" s="294"/>
      <c r="B45" s="321" t="s">
        <v>228</v>
      </c>
      <c r="C45" s="316" t="str">
        <f>IF(C36&gt;"",C36,"")</f>
        <v>Siket-Szasz Peter</v>
      </c>
      <c r="D45" s="316" t="str">
        <f>IF(G38&gt;"",G38,"")</f>
        <v>Ojala Matias</v>
      </c>
      <c r="E45" s="322"/>
      <c r="F45" s="255">
        <v>5</v>
      </c>
      <c r="G45" s="323">
        <v>-9</v>
      </c>
      <c r="H45" s="255">
        <v>9</v>
      </c>
      <c r="I45" s="255">
        <v>11</v>
      </c>
      <c r="J45" s="255"/>
      <c r="K45" s="317">
        <f t="shared" si="4"/>
        <v>3</v>
      </c>
      <c r="L45" s="318">
        <f t="shared" si="5"/>
        <v>1</v>
      </c>
      <c r="M45" s="319">
        <f t="shared" si="6"/>
        <v>1</v>
      </c>
      <c r="N45" s="320">
        <f t="shared" si="7"/>
      </c>
      <c r="O45" s="47"/>
    </row>
    <row r="46" spans="1:15" ht="15" customHeight="1" outlineLevel="1" thickBot="1">
      <c r="A46" s="294"/>
      <c r="B46" s="331" t="s">
        <v>229</v>
      </c>
      <c r="C46" s="332" t="str">
        <f>IF(C38&gt;"",C38,"")</f>
        <v>Hellström Rasmus</v>
      </c>
      <c r="D46" s="332" t="str">
        <f>IF(G37&gt;"",G37,"")</f>
        <v>Vanto Otto</v>
      </c>
      <c r="E46" s="332"/>
      <c r="F46" s="333">
        <v>-3</v>
      </c>
      <c r="G46" s="334">
        <v>-3</v>
      </c>
      <c r="H46" s="333">
        <v>-3</v>
      </c>
      <c r="I46" s="333"/>
      <c r="J46" s="333"/>
      <c r="K46" s="335">
        <f t="shared" si="4"/>
        <v>0</v>
      </c>
      <c r="L46" s="336">
        <f t="shared" si="5"/>
        <v>3</v>
      </c>
      <c r="M46" s="337">
        <f t="shared" si="6"/>
      </c>
      <c r="N46" s="338">
        <f t="shared" si="7"/>
        <v>1</v>
      </c>
      <c r="O46" s="47"/>
    </row>
    <row r="47" spans="1:15" ht="15" customHeight="1" outlineLevel="1">
      <c r="A47" s="294"/>
      <c r="B47" s="339" t="s">
        <v>230</v>
      </c>
      <c r="C47" s="340" t="str">
        <f>IF(C37&gt;"",C37,"")</f>
        <v>Pihkala Arttu</v>
      </c>
      <c r="D47" s="340" t="str">
        <f>IF(G38&gt;"",G38,"")</f>
        <v>Ojala Matias</v>
      </c>
      <c r="E47" s="341"/>
      <c r="F47" s="263"/>
      <c r="G47" s="263"/>
      <c r="H47" s="263"/>
      <c r="I47" s="263"/>
      <c r="J47" s="342"/>
      <c r="K47" s="343">
        <f t="shared" si="4"/>
      </c>
      <c r="L47" s="344">
        <f t="shared" si="5"/>
      </c>
      <c r="M47" s="345">
        <f t="shared" si="6"/>
      </c>
      <c r="N47" s="346">
        <f t="shared" si="7"/>
      </c>
      <c r="O47" s="47"/>
    </row>
    <row r="48" spans="1:15" ht="15" customHeight="1" outlineLevel="1">
      <c r="A48" s="294"/>
      <c r="B48" s="315" t="s">
        <v>231</v>
      </c>
      <c r="C48" s="316" t="str">
        <f>IF(C38&gt;"",C38,"")</f>
        <v>Hellström Rasmus</v>
      </c>
      <c r="D48" s="316" t="str">
        <f>IF(G36&gt;"",G36,"")</f>
        <v>Laaksonen Samu</v>
      </c>
      <c r="E48" s="347"/>
      <c r="F48" s="263"/>
      <c r="G48" s="250"/>
      <c r="H48" s="250"/>
      <c r="I48" s="250"/>
      <c r="J48" s="264"/>
      <c r="K48" s="317">
        <f t="shared" si="4"/>
      </c>
      <c r="L48" s="318">
        <f t="shared" si="5"/>
      </c>
      <c r="M48" s="319">
        <f t="shared" si="6"/>
      </c>
      <c r="N48" s="320">
        <f t="shared" si="7"/>
      </c>
      <c r="O48" s="47"/>
    </row>
    <row r="49" spans="1:15" ht="15" customHeight="1" outlineLevel="1" thickBot="1">
      <c r="A49" s="294"/>
      <c r="B49" s="331" t="s">
        <v>204</v>
      </c>
      <c r="C49" s="332" t="str">
        <f>IF(C36&gt;"",C36,"")</f>
        <v>Siket-Szasz Peter</v>
      </c>
      <c r="D49" s="332" t="str">
        <f>IF(G37&gt;"",G37,"")</f>
        <v>Vanto Otto</v>
      </c>
      <c r="E49" s="348"/>
      <c r="F49" s="349"/>
      <c r="G49" s="333"/>
      <c r="H49" s="349"/>
      <c r="I49" s="333"/>
      <c r="J49" s="333"/>
      <c r="K49" s="335">
        <f t="shared" si="4"/>
      </c>
      <c r="L49" s="336">
        <f t="shared" si="5"/>
      </c>
      <c r="M49" s="337">
        <f t="shared" si="6"/>
      </c>
      <c r="N49" s="338">
        <f t="shared" si="7"/>
      </c>
      <c r="O49" s="47"/>
    </row>
    <row r="50" spans="1:15" ht="15.75" customHeight="1" outlineLevel="1" thickBot="1">
      <c r="A50" s="284"/>
      <c r="B50" s="214"/>
      <c r="C50" s="214"/>
      <c r="D50" s="214"/>
      <c r="E50" s="214"/>
      <c r="F50" s="214"/>
      <c r="G50" s="214"/>
      <c r="H50" s="214"/>
      <c r="I50" s="624" t="s">
        <v>206</v>
      </c>
      <c r="J50" s="625"/>
      <c r="K50" s="350">
        <f>IF(ISBLANK(C36),"",SUM(K41:K49))</f>
        <v>5</v>
      </c>
      <c r="L50" s="351">
        <f>IF(ISBLANK(G36),"",SUM(L41:L49))</f>
        <v>16</v>
      </c>
      <c r="M50" s="352">
        <f>IF(ISBLANK(F41),"",SUM(M41:M49))</f>
        <v>1</v>
      </c>
      <c r="N50" s="353">
        <f>IF(ISBLANK(F41),"",SUM(N41:N49))</f>
        <v>5</v>
      </c>
      <c r="O50" s="47"/>
    </row>
    <row r="51" spans="1:15" ht="12" customHeight="1" outlineLevel="1">
      <c r="A51" s="284"/>
      <c r="B51" s="243" t="s">
        <v>207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354"/>
      <c r="O51" s="47"/>
    </row>
    <row r="52" spans="1:15" ht="15" outlineLevel="1">
      <c r="A52" s="284"/>
      <c r="B52" s="272" t="s">
        <v>208</v>
      </c>
      <c r="C52" s="272"/>
      <c r="D52" s="272" t="s">
        <v>209</v>
      </c>
      <c r="E52" s="273"/>
      <c r="F52" s="272"/>
      <c r="G52" s="272" t="s">
        <v>210</v>
      </c>
      <c r="H52" s="273"/>
      <c r="I52" s="272"/>
      <c r="J52" s="274" t="s">
        <v>211</v>
      </c>
      <c r="K52" s="47"/>
      <c r="L52" s="214"/>
      <c r="M52" s="214"/>
      <c r="N52" s="354"/>
      <c r="O52" s="47"/>
    </row>
    <row r="53" spans="1:15" ht="18.75" outlineLevel="1" thickBot="1">
      <c r="A53" s="284"/>
      <c r="B53" s="214"/>
      <c r="C53" s="214"/>
      <c r="D53" s="214"/>
      <c r="E53" s="214"/>
      <c r="F53" s="214"/>
      <c r="G53" s="214"/>
      <c r="H53" s="214"/>
      <c r="I53" s="214"/>
      <c r="J53" s="626" t="str">
        <f>IF(M50=5,C35,IF(N50=5,G35,""))</f>
        <v>TuPy</v>
      </c>
      <c r="K53" s="627"/>
      <c r="L53" s="627"/>
      <c r="M53" s="627"/>
      <c r="N53" s="628"/>
      <c r="O53" s="47"/>
    </row>
    <row r="54" spans="1:15" ht="18.75" customHeight="1" outlineLevel="1" thickBot="1">
      <c r="A54" s="355"/>
      <c r="B54" s="356"/>
      <c r="C54" s="356"/>
      <c r="D54" s="356"/>
      <c r="E54" s="356"/>
      <c r="F54" s="356"/>
      <c r="G54" s="356"/>
      <c r="H54" s="356"/>
      <c r="I54" s="356"/>
      <c r="J54" s="357"/>
      <c r="K54" s="357"/>
      <c r="L54" s="357"/>
      <c r="M54" s="357"/>
      <c r="N54" s="358"/>
      <c r="O54" s="284"/>
    </row>
    <row r="55" s="411" customFormat="1" ht="12" thickTop="1"/>
    <row r="56" ht="19.5" thickBot="1">
      <c r="A56" s="279" t="s">
        <v>237</v>
      </c>
    </row>
    <row r="57" spans="1:17" ht="15.75" customHeight="1" outlineLevel="1" thickTop="1">
      <c r="A57" s="280"/>
      <c r="B57" s="281"/>
      <c r="C57" s="282"/>
      <c r="D57" s="283"/>
      <c r="E57" s="283"/>
      <c r="F57" s="584" t="s">
        <v>177</v>
      </c>
      <c r="G57" s="585"/>
      <c r="H57" s="586" t="s">
        <v>131</v>
      </c>
      <c r="I57" s="587"/>
      <c r="J57" s="587"/>
      <c r="K57" s="587"/>
      <c r="L57" s="587"/>
      <c r="M57" s="587"/>
      <c r="N57" s="588"/>
      <c r="O57" s="284"/>
      <c r="Q57" s="285" t="s">
        <v>214</v>
      </c>
    </row>
    <row r="58" spans="1:17" ht="15.75" customHeight="1" outlineLevel="1">
      <c r="A58" s="284"/>
      <c r="B58" s="286"/>
      <c r="C58" s="273" t="s">
        <v>215</v>
      </c>
      <c r="D58" s="214"/>
      <c r="E58" s="214"/>
      <c r="F58" s="589" t="s">
        <v>180</v>
      </c>
      <c r="G58" s="590"/>
      <c r="H58" s="591" t="s">
        <v>3</v>
      </c>
      <c r="I58" s="592"/>
      <c r="J58" s="593"/>
      <c r="K58" s="594"/>
      <c r="L58" s="594"/>
      <c r="M58" s="594"/>
      <c r="N58" s="595"/>
      <c r="O58" s="47"/>
      <c r="Q58" s="287" t="s">
        <v>216</v>
      </c>
    </row>
    <row r="59" spans="1:17" ht="15.75" outlineLevel="1">
      <c r="A59" s="284"/>
      <c r="B59" s="47"/>
      <c r="C59" s="286" t="s">
        <v>217</v>
      </c>
      <c r="D59" s="214"/>
      <c r="E59" s="214"/>
      <c r="F59" s="596" t="s">
        <v>182</v>
      </c>
      <c r="G59" s="597"/>
      <c r="H59" s="598" t="s">
        <v>235</v>
      </c>
      <c r="I59" s="599"/>
      <c r="J59" s="599"/>
      <c r="K59" s="599"/>
      <c r="L59" s="599"/>
      <c r="M59" s="599"/>
      <c r="N59" s="600"/>
      <c r="O59" s="47"/>
      <c r="Q59" s="287" t="s">
        <v>218</v>
      </c>
    </row>
    <row r="60" spans="1:15" ht="17.25" customHeight="1" outlineLevel="1" thickBot="1">
      <c r="A60" s="284"/>
      <c r="B60" s="218"/>
      <c r="C60" s="288" t="s">
        <v>219</v>
      </c>
      <c r="D60" s="47"/>
      <c r="E60" s="214"/>
      <c r="F60" s="601" t="s">
        <v>220</v>
      </c>
      <c r="G60" s="602"/>
      <c r="H60" s="603">
        <v>41342</v>
      </c>
      <c r="I60" s="604"/>
      <c r="J60" s="604"/>
      <c r="K60" s="289" t="s">
        <v>221</v>
      </c>
      <c r="L60" s="605">
        <v>0.4166666666666667</v>
      </c>
      <c r="M60" s="606"/>
      <c r="N60" s="607"/>
      <c r="O60" s="47"/>
    </row>
    <row r="61" spans="1:15" ht="15.75" customHeight="1" outlineLevel="1" thickTop="1">
      <c r="A61" s="284"/>
      <c r="B61" s="241" t="s">
        <v>222</v>
      </c>
      <c r="D61" s="214"/>
      <c r="E61" s="214"/>
      <c r="F61" s="241" t="s">
        <v>222</v>
      </c>
      <c r="I61" s="290"/>
      <c r="J61" s="291"/>
      <c r="K61" s="292"/>
      <c r="L61" s="292"/>
      <c r="M61" s="292"/>
      <c r="N61" s="293"/>
      <c r="O61" s="47"/>
    </row>
    <row r="62" spans="1:15" ht="16.5" outlineLevel="1" thickBot="1">
      <c r="A62" s="294"/>
      <c r="B62" s="295" t="s">
        <v>186</v>
      </c>
      <c r="C62" s="608" t="s">
        <v>32</v>
      </c>
      <c r="D62" s="609"/>
      <c r="E62" s="296"/>
      <c r="F62" s="297" t="s">
        <v>187</v>
      </c>
      <c r="G62" s="610" t="s">
        <v>30</v>
      </c>
      <c r="H62" s="611"/>
      <c r="I62" s="611"/>
      <c r="J62" s="611"/>
      <c r="K62" s="611"/>
      <c r="L62" s="611"/>
      <c r="M62" s="611"/>
      <c r="N62" s="612"/>
      <c r="O62" s="47"/>
    </row>
    <row r="63" spans="1:15" ht="15" outlineLevel="1">
      <c r="A63" s="294"/>
      <c r="B63" s="298" t="s">
        <v>188</v>
      </c>
      <c r="C63" s="615"/>
      <c r="D63" s="629"/>
      <c r="E63" s="299"/>
      <c r="F63" s="300" t="s">
        <v>189</v>
      </c>
      <c r="G63" s="615" t="s">
        <v>342</v>
      </c>
      <c r="H63" s="616"/>
      <c r="I63" s="616"/>
      <c r="J63" s="616"/>
      <c r="K63" s="616"/>
      <c r="L63" s="616"/>
      <c r="M63" s="616"/>
      <c r="N63" s="617"/>
      <c r="O63" s="47"/>
    </row>
    <row r="64" spans="1:15" ht="15" outlineLevel="1">
      <c r="A64" s="294"/>
      <c r="B64" s="301" t="s">
        <v>190</v>
      </c>
      <c r="C64" s="620" t="s">
        <v>320</v>
      </c>
      <c r="D64" s="630"/>
      <c r="E64" s="299"/>
      <c r="F64" s="302" t="s">
        <v>191</v>
      </c>
      <c r="G64" s="631" t="s">
        <v>248</v>
      </c>
      <c r="H64" s="632"/>
      <c r="I64" s="632"/>
      <c r="J64" s="632"/>
      <c r="K64" s="632"/>
      <c r="L64" s="632"/>
      <c r="M64" s="632"/>
      <c r="N64" s="633"/>
      <c r="O64" s="47"/>
    </row>
    <row r="65" spans="1:15" ht="15" outlineLevel="1">
      <c r="A65" s="284"/>
      <c r="B65" s="301" t="s">
        <v>223</v>
      </c>
      <c r="C65" s="620" t="s">
        <v>318</v>
      </c>
      <c r="D65" s="630"/>
      <c r="E65" s="299"/>
      <c r="F65" s="303" t="s">
        <v>224</v>
      </c>
      <c r="G65" s="631" t="s">
        <v>332</v>
      </c>
      <c r="H65" s="632"/>
      <c r="I65" s="632"/>
      <c r="J65" s="632"/>
      <c r="K65" s="632"/>
      <c r="L65" s="632"/>
      <c r="M65" s="632"/>
      <c r="N65" s="633"/>
      <c r="O65" s="47"/>
    </row>
    <row r="66" spans="1:15" ht="14.25" customHeight="1" outlineLevel="1">
      <c r="A66" s="284"/>
      <c r="B66" s="214"/>
      <c r="C66" s="214"/>
      <c r="D66" s="214"/>
      <c r="E66" s="214"/>
      <c r="F66" s="241" t="s">
        <v>225</v>
      </c>
      <c r="G66" s="224"/>
      <c r="H66" s="224"/>
      <c r="I66" s="224"/>
      <c r="J66" s="214"/>
      <c r="K66" s="214"/>
      <c r="L66" s="214"/>
      <c r="M66" s="242"/>
      <c r="N66" s="304"/>
      <c r="O66" s="47"/>
    </row>
    <row r="67" spans="1:15" ht="12.75" customHeight="1" outlineLevel="1" thickBot="1">
      <c r="A67" s="284"/>
      <c r="B67" s="213" t="s">
        <v>226</v>
      </c>
      <c r="C67" s="214"/>
      <c r="D67" s="214"/>
      <c r="E67" s="214"/>
      <c r="F67" s="305" t="s">
        <v>195</v>
      </c>
      <c r="G67" s="305" t="s">
        <v>196</v>
      </c>
      <c r="H67" s="305" t="s">
        <v>197</v>
      </c>
      <c r="I67" s="305" t="s">
        <v>198</v>
      </c>
      <c r="J67" s="305" t="s">
        <v>199</v>
      </c>
      <c r="K67" s="622" t="s">
        <v>74</v>
      </c>
      <c r="L67" s="623"/>
      <c r="M67" s="305" t="s">
        <v>200</v>
      </c>
      <c r="N67" s="306" t="s">
        <v>13</v>
      </c>
      <c r="O67" s="47"/>
    </row>
    <row r="68" spans="1:15" ht="15" customHeight="1" outlineLevel="1">
      <c r="A68" s="294"/>
      <c r="B68" s="307" t="s">
        <v>201</v>
      </c>
      <c r="C68" s="308">
        <f>IF(C63&gt;"",C63,"")</f>
      </c>
      <c r="D68" s="308" t="str">
        <f>IF(G63&gt;"",G63,"")</f>
        <v>Pitkänen Toni</v>
      </c>
      <c r="E68" s="308"/>
      <c r="F68" s="310" t="s">
        <v>413</v>
      </c>
      <c r="G68" s="310" t="s">
        <v>413</v>
      </c>
      <c r="H68" s="310" t="s">
        <v>413</v>
      </c>
      <c r="I68" s="309"/>
      <c r="J68" s="309"/>
      <c r="K68" s="311">
        <f>IF(ISBLANK(F68),"",COUNTIF(F68:J68,"&gt;=0"))</f>
        <v>0</v>
      </c>
      <c r="L68" s="312">
        <f>IF(ISBLANK(F68),"",(IF(LEFT(F68,1)="-",1,0)+IF(LEFT(G68,1)="-",1,0)+IF(LEFT(H68,1)="-",1,0)+IF(LEFT(I68,1)="-",1,0)+IF(LEFT(J68,1)="-",1,0)))</f>
        <v>3</v>
      </c>
      <c r="M68" s="313">
        <f>IF(K68=3,1,"")</f>
      </c>
      <c r="N68" s="314">
        <f>IF(L68=3,1,"")</f>
        <v>1</v>
      </c>
      <c r="O68" s="47"/>
    </row>
    <row r="69" spans="1:15" ht="15" customHeight="1" outlineLevel="1">
      <c r="A69" s="294"/>
      <c r="B69" s="315" t="s">
        <v>202</v>
      </c>
      <c r="C69" s="316" t="str">
        <f>IF(C64&gt;"",C64,"")</f>
        <v>Pitkänen Akseli</v>
      </c>
      <c r="D69" s="316" t="str">
        <f>IF(G64&gt;"",G64,"")</f>
        <v>Pitkänen Tatu</v>
      </c>
      <c r="E69" s="316"/>
      <c r="F69" s="255">
        <v>-9</v>
      </c>
      <c r="G69" s="250">
        <v>-9</v>
      </c>
      <c r="H69" s="250">
        <v>-4</v>
      </c>
      <c r="I69" s="250"/>
      <c r="J69" s="250"/>
      <c r="K69" s="317">
        <f>IF(ISBLANK(F69),"",COUNTIF(F69:J69,"&gt;=0"))</f>
        <v>0</v>
      </c>
      <c r="L69" s="318">
        <f>IF(ISBLANK(F69),"",(IF(LEFT(F69,1)="-",1,0)+IF(LEFT(G69,1)="-",1,0)+IF(LEFT(H69,1)="-",1,0)+IF(LEFT(I69,1)="-",1,0)+IF(LEFT(J69,1)="-",1,0)))</f>
        <v>3</v>
      </c>
      <c r="M69" s="319">
        <f>IF(K69=3,1,"")</f>
      </c>
      <c r="N69" s="320">
        <f>IF(L69=3,1,"")</f>
        <v>1</v>
      </c>
      <c r="O69" s="47"/>
    </row>
    <row r="70" spans="1:15" ht="15" customHeight="1" outlineLevel="1" thickBot="1">
      <c r="A70" s="294"/>
      <c r="B70" s="321" t="s">
        <v>227</v>
      </c>
      <c r="C70" s="322" t="str">
        <f>IF(C65&gt;"",C65,"")</f>
        <v>Salminen Severi</v>
      </c>
      <c r="D70" s="322" t="str">
        <f>IF(G65&gt;"",G65,"")</f>
        <v>Mäkinen Anton</v>
      </c>
      <c r="E70" s="322"/>
      <c r="F70" s="255">
        <v>-1</v>
      </c>
      <c r="G70" s="323">
        <v>-7</v>
      </c>
      <c r="H70" s="255">
        <v>-6</v>
      </c>
      <c r="I70" s="255"/>
      <c r="J70" s="255"/>
      <c r="K70" s="317">
        <f aca="true" t="shared" si="8" ref="K70:K76">IF(ISBLANK(F70),"",COUNTIF(F70:J70,"&gt;=0"))</f>
        <v>0</v>
      </c>
      <c r="L70" s="324">
        <f aca="true" t="shared" si="9" ref="L70:L76">IF(ISBLANK(F70),"",(IF(LEFT(F70,1)="-",1,0)+IF(LEFT(G70,1)="-",1,0)+IF(LEFT(H70,1)="-",1,0)+IF(LEFT(I70,1)="-",1,0)+IF(LEFT(J70,1)="-",1,0)))</f>
        <v>3</v>
      </c>
      <c r="M70" s="325">
        <f aca="true" t="shared" si="10" ref="M70:M76">IF(K70=3,1,"")</f>
      </c>
      <c r="N70" s="326">
        <f aca="true" t="shared" si="11" ref="N70:N76">IF(L70=3,1,"")</f>
        <v>1</v>
      </c>
      <c r="O70" s="47"/>
    </row>
    <row r="71" spans="1:15" ht="15" customHeight="1" outlineLevel="1">
      <c r="A71" s="294"/>
      <c r="B71" s="327" t="s">
        <v>205</v>
      </c>
      <c r="C71" s="308" t="str">
        <f>IF(C64&gt;"",C64,"")</f>
        <v>Pitkänen Akseli</v>
      </c>
      <c r="D71" s="308" t="str">
        <f>IF(G63&gt;"",G63,"")</f>
        <v>Pitkänen Toni</v>
      </c>
      <c r="E71" s="328"/>
      <c r="F71" s="329">
        <v>-7</v>
      </c>
      <c r="G71" s="330">
        <v>-7</v>
      </c>
      <c r="H71" s="329">
        <v>-6</v>
      </c>
      <c r="I71" s="329"/>
      <c r="J71" s="329"/>
      <c r="K71" s="311">
        <f t="shared" si="8"/>
        <v>0</v>
      </c>
      <c r="L71" s="312">
        <f t="shared" si="9"/>
        <v>3</v>
      </c>
      <c r="M71" s="313">
        <f t="shared" si="10"/>
      </c>
      <c r="N71" s="314">
        <f t="shared" si="11"/>
        <v>1</v>
      </c>
      <c r="O71" s="47"/>
    </row>
    <row r="72" spans="1:15" ht="15" customHeight="1" outlineLevel="1">
      <c r="A72" s="294"/>
      <c r="B72" s="321" t="s">
        <v>228</v>
      </c>
      <c r="C72" s="316">
        <f>IF(C63&gt;"",C63,"")</f>
      </c>
      <c r="D72" s="316" t="str">
        <f>IF(G65&gt;"",G65,"")</f>
        <v>Mäkinen Anton</v>
      </c>
      <c r="E72" s="322"/>
      <c r="F72" s="463" t="s">
        <v>413</v>
      </c>
      <c r="G72" s="464" t="s">
        <v>413</v>
      </c>
      <c r="H72" s="463" t="s">
        <v>413</v>
      </c>
      <c r="I72" s="255"/>
      <c r="J72" s="255"/>
      <c r="K72" s="317">
        <f t="shared" si="8"/>
        <v>0</v>
      </c>
      <c r="L72" s="318">
        <f t="shared" si="9"/>
        <v>3</v>
      </c>
      <c r="M72" s="319">
        <f t="shared" si="10"/>
      </c>
      <c r="N72" s="320">
        <f t="shared" si="11"/>
        <v>1</v>
      </c>
      <c r="O72" s="47"/>
    </row>
    <row r="73" spans="1:15" ht="15" customHeight="1" outlineLevel="1" thickBot="1">
      <c r="A73" s="294"/>
      <c r="B73" s="331" t="s">
        <v>229</v>
      </c>
      <c r="C73" s="332" t="str">
        <f>IF(C65&gt;"",C65,"")</f>
        <v>Salminen Severi</v>
      </c>
      <c r="D73" s="332" t="str">
        <f>IF(G64&gt;"",G64,"")</f>
        <v>Pitkänen Tatu</v>
      </c>
      <c r="E73" s="332"/>
      <c r="F73" s="333"/>
      <c r="G73" s="334"/>
      <c r="H73" s="333"/>
      <c r="I73" s="333"/>
      <c r="J73" s="333"/>
      <c r="K73" s="335">
        <f t="shared" si="8"/>
      </c>
      <c r="L73" s="336">
        <f t="shared" si="9"/>
      </c>
      <c r="M73" s="337">
        <f t="shared" si="10"/>
      </c>
      <c r="N73" s="338">
        <f t="shared" si="11"/>
      </c>
      <c r="O73" s="47"/>
    </row>
    <row r="74" spans="1:15" ht="15" customHeight="1" outlineLevel="1">
      <c r="A74" s="294"/>
      <c r="B74" s="339" t="s">
        <v>230</v>
      </c>
      <c r="C74" s="340" t="str">
        <f>IF(C64&gt;"",C64,"")</f>
        <v>Pitkänen Akseli</v>
      </c>
      <c r="D74" s="340" t="str">
        <f>IF(G65&gt;"",G65,"")</f>
        <v>Mäkinen Anton</v>
      </c>
      <c r="E74" s="341"/>
      <c r="F74" s="263"/>
      <c r="G74" s="263"/>
      <c r="H74" s="263"/>
      <c r="I74" s="263"/>
      <c r="J74" s="342"/>
      <c r="K74" s="343">
        <f t="shared" si="8"/>
      </c>
      <c r="L74" s="344">
        <f t="shared" si="9"/>
      </c>
      <c r="M74" s="345">
        <f t="shared" si="10"/>
      </c>
      <c r="N74" s="346">
        <f t="shared" si="11"/>
      </c>
      <c r="O74" s="47"/>
    </row>
    <row r="75" spans="1:15" ht="15" customHeight="1" outlineLevel="1">
      <c r="A75" s="294"/>
      <c r="B75" s="315" t="s">
        <v>231</v>
      </c>
      <c r="C75" s="316" t="str">
        <f>IF(C65&gt;"",C65,"")</f>
        <v>Salminen Severi</v>
      </c>
      <c r="D75" s="316" t="str">
        <f>IF(G63&gt;"",G63,"")</f>
        <v>Pitkänen Toni</v>
      </c>
      <c r="E75" s="347"/>
      <c r="F75" s="263"/>
      <c r="G75" s="250"/>
      <c r="H75" s="250"/>
      <c r="I75" s="250"/>
      <c r="J75" s="264"/>
      <c r="K75" s="317">
        <f t="shared" si="8"/>
      </c>
      <c r="L75" s="318">
        <f t="shared" si="9"/>
      </c>
      <c r="M75" s="319">
        <f t="shared" si="10"/>
      </c>
      <c r="N75" s="320">
        <f t="shared" si="11"/>
      </c>
      <c r="O75" s="47"/>
    </row>
    <row r="76" spans="1:15" ht="15" customHeight="1" outlineLevel="1" thickBot="1">
      <c r="A76" s="294"/>
      <c r="B76" s="331" t="s">
        <v>204</v>
      </c>
      <c r="C76" s="332">
        <f>IF(C63&gt;"",C63,"")</f>
      </c>
      <c r="D76" s="332" t="str">
        <f>IF(G64&gt;"",G64,"")</f>
        <v>Pitkänen Tatu</v>
      </c>
      <c r="E76" s="348"/>
      <c r="F76" s="349"/>
      <c r="G76" s="333"/>
      <c r="H76" s="349"/>
      <c r="I76" s="333"/>
      <c r="J76" s="333"/>
      <c r="K76" s="335">
        <f t="shared" si="8"/>
      </c>
      <c r="L76" s="336">
        <f t="shared" si="9"/>
      </c>
      <c r="M76" s="337">
        <f t="shared" si="10"/>
      </c>
      <c r="N76" s="338">
        <f t="shared" si="11"/>
      </c>
      <c r="O76" s="47"/>
    </row>
    <row r="77" spans="1:15" ht="15.75" customHeight="1" outlineLevel="1" thickBot="1">
      <c r="A77" s="284"/>
      <c r="B77" s="214"/>
      <c r="C77" s="214"/>
      <c r="D77" s="214"/>
      <c r="E77" s="214"/>
      <c r="F77" s="214"/>
      <c r="G77" s="214"/>
      <c r="H77" s="214"/>
      <c r="I77" s="624" t="s">
        <v>206</v>
      </c>
      <c r="J77" s="625"/>
      <c r="K77" s="350">
        <f>IF(ISBLANK(C63),"",SUM(K68:K76))</f>
      </c>
      <c r="L77" s="351">
        <f>IF(ISBLANK(G63),"",SUM(L68:L76))</f>
        <v>15</v>
      </c>
      <c r="M77" s="352">
        <f>IF(ISBLANK(F68),"",SUM(M68:M76))</f>
        <v>0</v>
      </c>
      <c r="N77" s="353">
        <f>IF(ISBLANK(F68),"",SUM(N68:N76))</f>
        <v>5</v>
      </c>
      <c r="O77" s="47"/>
    </row>
    <row r="78" spans="1:15" ht="12" customHeight="1" outlineLevel="1">
      <c r="A78" s="284"/>
      <c r="B78" s="243" t="s">
        <v>207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354"/>
      <c r="O78" s="47"/>
    </row>
    <row r="79" spans="1:15" ht="15" outlineLevel="1">
      <c r="A79" s="284"/>
      <c r="B79" s="272" t="s">
        <v>208</v>
      </c>
      <c r="C79" s="272"/>
      <c r="D79" s="272" t="s">
        <v>209</v>
      </c>
      <c r="E79" s="273"/>
      <c r="F79" s="272"/>
      <c r="G79" s="272" t="s">
        <v>210</v>
      </c>
      <c r="H79" s="273"/>
      <c r="I79" s="272"/>
      <c r="J79" s="274" t="s">
        <v>211</v>
      </c>
      <c r="K79" s="47"/>
      <c r="L79" s="214"/>
      <c r="M79" s="214"/>
      <c r="N79" s="354"/>
      <c r="O79" s="47"/>
    </row>
    <row r="80" spans="1:15" ht="18.75" outlineLevel="1" thickBot="1">
      <c r="A80" s="284"/>
      <c r="B80" s="214"/>
      <c r="C80" s="214"/>
      <c r="D80" s="214"/>
      <c r="E80" s="214"/>
      <c r="F80" s="214"/>
      <c r="G80" s="214"/>
      <c r="H80" s="214"/>
      <c r="I80" s="214"/>
      <c r="J80" s="626" t="str">
        <f>IF(M77=5,C62,IF(N77=5,G62,""))</f>
        <v>Wega</v>
      </c>
      <c r="K80" s="627"/>
      <c r="L80" s="627"/>
      <c r="M80" s="627"/>
      <c r="N80" s="628"/>
      <c r="O80" s="47"/>
    </row>
    <row r="81" spans="1:15" ht="18.75" customHeight="1" outlineLevel="1" thickBot="1">
      <c r="A81" s="355"/>
      <c r="B81" s="356"/>
      <c r="C81" s="356"/>
      <c r="D81" s="356"/>
      <c r="E81" s="356"/>
      <c r="F81" s="356"/>
      <c r="G81" s="356"/>
      <c r="H81" s="356"/>
      <c r="I81" s="356"/>
      <c r="J81" s="357"/>
      <c r="K81" s="357"/>
      <c r="L81" s="357"/>
      <c r="M81" s="357"/>
      <c r="N81" s="358"/>
      <c r="O81" s="284"/>
    </row>
    <row r="82" s="411" customFormat="1" ht="12" thickTop="1"/>
    <row r="83" ht="19.5" thickBot="1">
      <c r="A83" s="279" t="s">
        <v>238</v>
      </c>
    </row>
    <row r="84" spans="1:17" ht="15.75" customHeight="1" outlineLevel="1" thickTop="1">
      <c r="A84" s="280"/>
      <c r="B84" s="281"/>
      <c r="C84" s="282"/>
      <c r="D84" s="283"/>
      <c r="E84" s="283"/>
      <c r="F84" s="584" t="s">
        <v>177</v>
      </c>
      <c r="G84" s="585"/>
      <c r="H84" s="586" t="s">
        <v>131</v>
      </c>
      <c r="I84" s="587"/>
      <c r="J84" s="587"/>
      <c r="K84" s="587"/>
      <c r="L84" s="587"/>
      <c r="M84" s="587"/>
      <c r="N84" s="588"/>
      <c r="O84" s="284"/>
      <c r="Q84" s="285" t="s">
        <v>214</v>
      </c>
    </row>
    <row r="85" spans="1:17" ht="15.75" customHeight="1" outlineLevel="1">
      <c r="A85" s="284"/>
      <c r="B85" s="286"/>
      <c r="C85" s="273" t="s">
        <v>215</v>
      </c>
      <c r="D85" s="214"/>
      <c r="E85" s="214"/>
      <c r="F85" s="589" t="s">
        <v>180</v>
      </c>
      <c r="G85" s="590"/>
      <c r="H85" s="591" t="s">
        <v>3</v>
      </c>
      <c r="I85" s="592"/>
      <c r="J85" s="593"/>
      <c r="K85" s="594"/>
      <c r="L85" s="594"/>
      <c r="M85" s="594"/>
      <c r="N85" s="595"/>
      <c r="O85" s="47"/>
      <c r="Q85" s="287" t="s">
        <v>216</v>
      </c>
    </row>
    <row r="86" spans="1:17" ht="15.75" outlineLevel="1">
      <c r="A86" s="284"/>
      <c r="B86" s="47"/>
      <c r="C86" s="286" t="s">
        <v>217</v>
      </c>
      <c r="D86" s="214"/>
      <c r="E86" s="214"/>
      <c r="F86" s="596" t="s">
        <v>182</v>
      </c>
      <c r="G86" s="597"/>
      <c r="H86" s="598" t="s">
        <v>235</v>
      </c>
      <c r="I86" s="599"/>
      <c r="J86" s="599"/>
      <c r="K86" s="599"/>
      <c r="L86" s="599"/>
      <c r="M86" s="599"/>
      <c r="N86" s="600"/>
      <c r="O86" s="47"/>
      <c r="Q86" s="287" t="s">
        <v>218</v>
      </c>
    </row>
    <row r="87" spans="1:15" ht="17.25" customHeight="1" outlineLevel="1" thickBot="1">
      <c r="A87" s="284"/>
      <c r="B87" s="218"/>
      <c r="C87" s="288" t="s">
        <v>219</v>
      </c>
      <c r="D87" s="47"/>
      <c r="E87" s="214"/>
      <c r="F87" s="601" t="s">
        <v>220</v>
      </c>
      <c r="G87" s="602"/>
      <c r="H87" s="603">
        <v>41342</v>
      </c>
      <c r="I87" s="604"/>
      <c r="J87" s="604"/>
      <c r="K87" s="289" t="s">
        <v>221</v>
      </c>
      <c r="L87" s="605">
        <v>0.4166666666666667</v>
      </c>
      <c r="M87" s="606"/>
      <c r="N87" s="607"/>
      <c r="O87" s="47"/>
    </row>
    <row r="88" spans="1:15" ht="15.75" customHeight="1" outlineLevel="1" thickTop="1">
      <c r="A88" s="284"/>
      <c r="B88" s="241" t="s">
        <v>222</v>
      </c>
      <c r="D88" s="214"/>
      <c r="E88" s="214"/>
      <c r="F88" s="241" t="s">
        <v>222</v>
      </c>
      <c r="I88" s="290"/>
      <c r="J88" s="291"/>
      <c r="K88" s="292"/>
      <c r="L88" s="292"/>
      <c r="M88" s="292"/>
      <c r="N88" s="293"/>
      <c r="O88" s="47"/>
    </row>
    <row r="89" spans="1:15" ht="16.5" outlineLevel="1" thickBot="1">
      <c r="A89" s="294"/>
      <c r="B89" s="295" t="s">
        <v>186</v>
      </c>
      <c r="C89" s="608" t="s">
        <v>106</v>
      </c>
      <c r="D89" s="609"/>
      <c r="E89" s="296"/>
      <c r="F89" s="297" t="s">
        <v>187</v>
      </c>
      <c r="G89" s="610" t="s">
        <v>102</v>
      </c>
      <c r="H89" s="611"/>
      <c r="I89" s="611"/>
      <c r="J89" s="611"/>
      <c r="K89" s="611"/>
      <c r="L89" s="611"/>
      <c r="M89" s="611"/>
      <c r="N89" s="612"/>
      <c r="O89" s="47"/>
    </row>
    <row r="90" spans="1:15" ht="15" outlineLevel="1">
      <c r="A90" s="294"/>
      <c r="B90" s="298" t="s">
        <v>188</v>
      </c>
      <c r="C90" s="615" t="s">
        <v>537</v>
      </c>
      <c r="D90" s="629"/>
      <c r="E90" s="299"/>
      <c r="F90" s="300" t="s">
        <v>189</v>
      </c>
      <c r="G90" s="615" t="s">
        <v>296</v>
      </c>
      <c r="H90" s="616"/>
      <c r="I90" s="616"/>
      <c r="J90" s="616"/>
      <c r="K90" s="616"/>
      <c r="L90" s="616"/>
      <c r="M90" s="616"/>
      <c r="N90" s="617"/>
      <c r="O90" s="47"/>
    </row>
    <row r="91" spans="1:15" ht="15" outlineLevel="1">
      <c r="A91" s="294"/>
      <c r="B91" s="301" t="s">
        <v>190</v>
      </c>
      <c r="C91" s="620" t="s">
        <v>314</v>
      </c>
      <c r="D91" s="630"/>
      <c r="E91" s="299"/>
      <c r="F91" s="302" t="s">
        <v>191</v>
      </c>
      <c r="G91" s="631"/>
      <c r="H91" s="632"/>
      <c r="I91" s="632"/>
      <c r="J91" s="632"/>
      <c r="K91" s="632"/>
      <c r="L91" s="632"/>
      <c r="M91" s="632"/>
      <c r="N91" s="633"/>
      <c r="O91" s="47"/>
    </row>
    <row r="92" spans="1:15" ht="15" outlineLevel="1">
      <c r="A92" s="284"/>
      <c r="B92" s="301" t="s">
        <v>223</v>
      </c>
      <c r="C92" s="620" t="s">
        <v>536</v>
      </c>
      <c r="D92" s="630"/>
      <c r="E92" s="299"/>
      <c r="F92" s="303" t="s">
        <v>224</v>
      </c>
      <c r="G92" s="631" t="s">
        <v>290</v>
      </c>
      <c r="H92" s="632"/>
      <c r="I92" s="632"/>
      <c r="J92" s="632"/>
      <c r="K92" s="632"/>
      <c r="L92" s="632"/>
      <c r="M92" s="632"/>
      <c r="N92" s="633"/>
      <c r="O92" s="47"/>
    </row>
    <row r="93" spans="1:15" ht="14.25" customHeight="1" outlineLevel="1">
      <c r="A93" s="284"/>
      <c r="B93" s="214"/>
      <c r="C93" s="214"/>
      <c r="D93" s="214"/>
      <c r="E93" s="214"/>
      <c r="F93" s="241" t="s">
        <v>225</v>
      </c>
      <c r="G93" s="224"/>
      <c r="H93" s="224"/>
      <c r="I93" s="224"/>
      <c r="J93" s="214"/>
      <c r="K93" s="214"/>
      <c r="L93" s="214"/>
      <c r="M93" s="242"/>
      <c r="N93" s="304"/>
      <c r="O93" s="47"/>
    </row>
    <row r="94" spans="1:15" ht="12.75" customHeight="1" outlineLevel="1" thickBot="1">
      <c r="A94" s="284"/>
      <c r="B94" s="213" t="s">
        <v>226</v>
      </c>
      <c r="C94" s="214"/>
      <c r="D94" s="214"/>
      <c r="E94" s="214"/>
      <c r="F94" s="305" t="s">
        <v>195</v>
      </c>
      <c r="G94" s="305" t="s">
        <v>196</v>
      </c>
      <c r="H94" s="305" t="s">
        <v>197</v>
      </c>
      <c r="I94" s="305" t="s">
        <v>198</v>
      </c>
      <c r="J94" s="305" t="s">
        <v>199</v>
      </c>
      <c r="K94" s="622" t="s">
        <v>74</v>
      </c>
      <c r="L94" s="623"/>
      <c r="M94" s="305" t="s">
        <v>200</v>
      </c>
      <c r="N94" s="306" t="s">
        <v>13</v>
      </c>
      <c r="O94" s="47"/>
    </row>
    <row r="95" spans="1:15" ht="15" customHeight="1" outlineLevel="1">
      <c r="A95" s="294"/>
      <c r="B95" s="307" t="s">
        <v>201</v>
      </c>
      <c r="C95" s="308" t="str">
        <f>IF(C90&gt;"",C90,"")</f>
        <v>Järvenpää Jesse</v>
      </c>
      <c r="D95" s="308" t="str">
        <f>IF(G90&gt;"",G90,"")</f>
        <v>Söderholm Gustav</v>
      </c>
      <c r="E95" s="308"/>
      <c r="F95" s="309">
        <v>2</v>
      </c>
      <c r="G95" s="309">
        <v>4</v>
      </c>
      <c r="H95" s="310">
        <v>2</v>
      </c>
      <c r="I95" s="309"/>
      <c r="J95" s="309"/>
      <c r="K95" s="311">
        <f>IF(ISBLANK(F95),"",COUNTIF(F95:J95,"&gt;=0"))</f>
        <v>3</v>
      </c>
      <c r="L95" s="312">
        <f>IF(ISBLANK(F95),"",(IF(LEFT(F95,1)="-",1,0)+IF(LEFT(G95,1)="-",1,0)+IF(LEFT(H95,1)="-",1,0)+IF(LEFT(I95,1)="-",1,0)+IF(LEFT(J95,1)="-",1,0)))</f>
        <v>0</v>
      </c>
      <c r="M95" s="313">
        <f>IF(K95=3,1,"")</f>
        <v>1</v>
      </c>
      <c r="N95" s="314">
        <f>IF(L95=3,1,"")</f>
      </c>
      <c r="O95" s="47"/>
    </row>
    <row r="96" spans="1:15" ht="15" customHeight="1" outlineLevel="1">
      <c r="A96" s="294"/>
      <c r="B96" s="315" t="s">
        <v>202</v>
      </c>
      <c r="C96" s="316" t="str">
        <f>IF(C91&gt;"",C91,"")</f>
        <v>Wang Shenran</v>
      </c>
      <c r="D96" s="316">
        <f>IF(G91&gt;"",G91,"")</f>
      </c>
      <c r="E96" s="316"/>
      <c r="F96" s="255">
        <v>0</v>
      </c>
      <c r="G96" s="250">
        <v>0</v>
      </c>
      <c r="H96" s="250">
        <v>0</v>
      </c>
      <c r="I96" s="250"/>
      <c r="J96" s="250"/>
      <c r="K96" s="317">
        <f>IF(ISBLANK(F96),"",COUNTIF(F96:J96,"&gt;=0"))</f>
        <v>3</v>
      </c>
      <c r="L96" s="318">
        <f>IF(ISBLANK(F96),"",(IF(LEFT(F96,1)="-",1,0)+IF(LEFT(G96,1)="-",1,0)+IF(LEFT(H96,1)="-",1,0)+IF(LEFT(I96,1)="-",1,0)+IF(LEFT(J96,1)="-",1,0)))</f>
        <v>0</v>
      </c>
      <c r="M96" s="319">
        <f>IF(K96=3,1,"")</f>
        <v>1</v>
      </c>
      <c r="N96" s="320">
        <f>IF(L96=3,1,"")</f>
      </c>
      <c r="O96" s="47"/>
    </row>
    <row r="97" spans="1:15" ht="15" customHeight="1" outlineLevel="1" thickBot="1">
      <c r="A97" s="294"/>
      <c r="B97" s="321" t="s">
        <v>227</v>
      </c>
      <c r="C97" s="322" t="str">
        <f>IF(C92&gt;"",C92,"")</f>
        <v>Aittokallio Evert</v>
      </c>
      <c r="D97" s="322" t="str">
        <f>IF(G92&gt;"",G92,"")</f>
        <v>Wihuri Redmond Liam</v>
      </c>
      <c r="E97" s="322"/>
      <c r="F97" s="255">
        <v>3</v>
      </c>
      <c r="G97" s="323">
        <v>4</v>
      </c>
      <c r="H97" s="255">
        <v>1</v>
      </c>
      <c r="I97" s="255"/>
      <c r="J97" s="255"/>
      <c r="K97" s="317">
        <f aca="true" t="shared" si="12" ref="K97:K103">IF(ISBLANK(F97),"",COUNTIF(F97:J97,"&gt;=0"))</f>
        <v>3</v>
      </c>
      <c r="L97" s="324">
        <f aca="true" t="shared" si="13" ref="L97:L103">IF(ISBLANK(F97),"",(IF(LEFT(F97,1)="-",1,0)+IF(LEFT(G97,1)="-",1,0)+IF(LEFT(H97,1)="-",1,0)+IF(LEFT(I97,1)="-",1,0)+IF(LEFT(J97,1)="-",1,0)))</f>
        <v>0</v>
      </c>
      <c r="M97" s="325">
        <f aca="true" t="shared" si="14" ref="M97:N103">IF(K97=3,1,"")</f>
        <v>1</v>
      </c>
      <c r="N97" s="326">
        <f t="shared" si="14"/>
      </c>
      <c r="O97" s="47"/>
    </row>
    <row r="98" spans="1:15" ht="15" customHeight="1" outlineLevel="1">
      <c r="A98" s="294"/>
      <c r="B98" s="327" t="s">
        <v>205</v>
      </c>
      <c r="C98" s="308" t="str">
        <f>IF(C91&gt;"",C91,"")</f>
        <v>Wang Shenran</v>
      </c>
      <c r="D98" s="308" t="str">
        <f>IF(G90&gt;"",G90,"")</f>
        <v>Söderholm Gustav</v>
      </c>
      <c r="E98" s="328"/>
      <c r="F98" s="329">
        <v>5</v>
      </c>
      <c r="G98" s="330">
        <v>0</v>
      </c>
      <c r="H98" s="329">
        <v>1</v>
      </c>
      <c r="I98" s="329"/>
      <c r="J98" s="329"/>
      <c r="K98" s="311">
        <f t="shared" si="12"/>
        <v>3</v>
      </c>
      <c r="L98" s="312">
        <f t="shared" si="13"/>
        <v>0</v>
      </c>
      <c r="M98" s="313">
        <f t="shared" si="14"/>
        <v>1</v>
      </c>
      <c r="N98" s="314">
        <f t="shared" si="14"/>
      </c>
      <c r="O98" s="47"/>
    </row>
    <row r="99" spans="1:15" ht="15" customHeight="1" outlineLevel="1">
      <c r="A99" s="294"/>
      <c r="B99" s="321" t="s">
        <v>228</v>
      </c>
      <c r="C99" s="316" t="str">
        <f>IF(C90&gt;"",C90,"")</f>
        <v>Järvenpää Jesse</v>
      </c>
      <c r="D99" s="316" t="str">
        <f>IF(G92&gt;"",G92,"")</f>
        <v>Wihuri Redmond Liam</v>
      </c>
      <c r="E99" s="322"/>
      <c r="F99" s="255">
        <v>0</v>
      </c>
      <c r="G99" s="323">
        <v>1</v>
      </c>
      <c r="H99" s="255">
        <v>3</v>
      </c>
      <c r="I99" s="255"/>
      <c r="J99" s="255"/>
      <c r="K99" s="317">
        <f t="shared" si="12"/>
        <v>3</v>
      </c>
      <c r="L99" s="318">
        <f t="shared" si="13"/>
        <v>0</v>
      </c>
      <c r="M99" s="319">
        <f t="shared" si="14"/>
        <v>1</v>
      </c>
      <c r="N99" s="320">
        <f t="shared" si="14"/>
      </c>
      <c r="O99" s="47"/>
    </row>
    <row r="100" spans="1:15" ht="15" customHeight="1" outlineLevel="1" thickBot="1">
      <c r="A100" s="294"/>
      <c r="B100" s="331" t="s">
        <v>229</v>
      </c>
      <c r="C100" s="332" t="str">
        <f>IF(C92&gt;"",C92,"")</f>
        <v>Aittokallio Evert</v>
      </c>
      <c r="D100" s="332">
        <f>IF(G91&gt;"",G91,"")</f>
      </c>
      <c r="E100" s="332"/>
      <c r="F100" s="333"/>
      <c r="G100" s="334"/>
      <c r="H100" s="333"/>
      <c r="I100" s="333"/>
      <c r="J100" s="333"/>
      <c r="K100" s="335">
        <f t="shared" si="12"/>
      </c>
      <c r="L100" s="336">
        <f t="shared" si="13"/>
      </c>
      <c r="M100" s="337">
        <f t="shared" si="14"/>
      </c>
      <c r="N100" s="338">
        <f t="shared" si="14"/>
      </c>
      <c r="O100" s="47"/>
    </row>
    <row r="101" spans="1:15" ht="15" customHeight="1" outlineLevel="1">
      <c r="A101" s="294"/>
      <c r="B101" s="339" t="s">
        <v>230</v>
      </c>
      <c r="C101" s="340" t="str">
        <f>IF(C91&gt;"",C91,"")</f>
        <v>Wang Shenran</v>
      </c>
      <c r="D101" s="340" t="str">
        <f>IF(G92&gt;"",G92,"")</f>
        <v>Wihuri Redmond Liam</v>
      </c>
      <c r="E101" s="341"/>
      <c r="F101" s="263"/>
      <c r="G101" s="263"/>
      <c r="H101" s="263"/>
      <c r="I101" s="263"/>
      <c r="J101" s="342"/>
      <c r="K101" s="343">
        <f t="shared" si="12"/>
      </c>
      <c r="L101" s="344">
        <f t="shared" si="13"/>
      </c>
      <c r="M101" s="345">
        <f t="shared" si="14"/>
      </c>
      <c r="N101" s="346">
        <f t="shared" si="14"/>
      </c>
      <c r="O101" s="47"/>
    </row>
    <row r="102" spans="1:15" ht="15" customHeight="1" outlineLevel="1">
      <c r="A102" s="294"/>
      <c r="B102" s="315" t="s">
        <v>231</v>
      </c>
      <c r="C102" s="316" t="str">
        <f>IF(C92&gt;"",C92,"")</f>
        <v>Aittokallio Evert</v>
      </c>
      <c r="D102" s="316" t="str">
        <f>IF(G90&gt;"",G90,"")</f>
        <v>Söderholm Gustav</v>
      </c>
      <c r="E102" s="347"/>
      <c r="F102" s="263"/>
      <c r="G102" s="250"/>
      <c r="H102" s="250"/>
      <c r="I102" s="250"/>
      <c r="J102" s="264"/>
      <c r="K102" s="317">
        <f t="shared" si="12"/>
      </c>
      <c r="L102" s="318">
        <f t="shared" si="13"/>
      </c>
      <c r="M102" s="319">
        <f t="shared" si="14"/>
      </c>
      <c r="N102" s="320">
        <f t="shared" si="14"/>
      </c>
      <c r="O102" s="47"/>
    </row>
    <row r="103" spans="1:15" ht="15" customHeight="1" outlineLevel="1" thickBot="1">
      <c r="A103" s="294"/>
      <c r="B103" s="331" t="s">
        <v>204</v>
      </c>
      <c r="C103" s="332" t="str">
        <f>IF(C90&gt;"",C90,"")</f>
        <v>Järvenpää Jesse</v>
      </c>
      <c r="D103" s="332">
        <f>IF(G91&gt;"",G91,"")</f>
      </c>
      <c r="E103" s="348"/>
      <c r="F103" s="349"/>
      <c r="G103" s="333"/>
      <c r="H103" s="349"/>
      <c r="I103" s="333"/>
      <c r="J103" s="333"/>
      <c r="K103" s="335">
        <f t="shared" si="12"/>
      </c>
      <c r="L103" s="336">
        <f t="shared" si="13"/>
      </c>
      <c r="M103" s="337">
        <f t="shared" si="14"/>
      </c>
      <c r="N103" s="338">
        <f t="shared" si="14"/>
      </c>
      <c r="O103" s="47"/>
    </row>
    <row r="104" spans="1:15" ht="15.75" customHeight="1" outlineLevel="1" thickBot="1">
      <c r="A104" s="284"/>
      <c r="B104" s="214"/>
      <c r="C104" s="214"/>
      <c r="D104" s="214"/>
      <c r="E104" s="214"/>
      <c r="F104" s="214"/>
      <c r="G104" s="214"/>
      <c r="H104" s="214"/>
      <c r="I104" s="624" t="s">
        <v>206</v>
      </c>
      <c r="J104" s="625"/>
      <c r="K104" s="350">
        <f>IF(ISBLANK(C90),"",SUM(K95:K103))</f>
        <v>15</v>
      </c>
      <c r="L104" s="351">
        <f>IF(ISBLANK(G90),"",SUM(L95:L103))</f>
        <v>0</v>
      </c>
      <c r="M104" s="352">
        <f>IF(ISBLANK(F95),"",SUM(M95:M103))</f>
        <v>5</v>
      </c>
      <c r="N104" s="353">
        <f>IF(ISBLANK(F95),"",SUM(N95:N103))</f>
        <v>0</v>
      </c>
      <c r="O104" s="47"/>
    </row>
    <row r="105" spans="1:15" ht="12" customHeight="1" outlineLevel="1">
      <c r="A105" s="284"/>
      <c r="B105" s="243" t="s">
        <v>207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354"/>
      <c r="O105" s="47"/>
    </row>
    <row r="106" spans="1:15" ht="15" outlineLevel="1">
      <c r="A106" s="284"/>
      <c r="B106" s="272" t="s">
        <v>208</v>
      </c>
      <c r="C106" s="272"/>
      <c r="D106" s="272" t="s">
        <v>209</v>
      </c>
      <c r="E106" s="273"/>
      <c r="F106" s="272"/>
      <c r="G106" s="272" t="s">
        <v>210</v>
      </c>
      <c r="H106" s="273"/>
      <c r="I106" s="272"/>
      <c r="J106" s="274" t="s">
        <v>211</v>
      </c>
      <c r="K106" s="47"/>
      <c r="L106" s="214"/>
      <c r="M106" s="214"/>
      <c r="N106" s="354"/>
      <c r="O106" s="47"/>
    </row>
    <row r="107" spans="1:15" ht="18.75" outlineLevel="1" thickBot="1">
      <c r="A107" s="284"/>
      <c r="B107" s="214"/>
      <c r="C107" s="214"/>
      <c r="D107" s="214"/>
      <c r="E107" s="214"/>
      <c r="F107" s="214"/>
      <c r="G107" s="214"/>
      <c r="H107" s="214"/>
      <c r="I107" s="214"/>
      <c r="J107" s="626" t="str">
        <f>IF(M104=5,C89,IF(N104=5,G89,""))</f>
        <v>TuKa 1</v>
      </c>
      <c r="K107" s="627"/>
      <c r="L107" s="627"/>
      <c r="M107" s="627"/>
      <c r="N107" s="628"/>
      <c r="O107" s="47"/>
    </row>
    <row r="108" spans="1:15" ht="18.75" customHeight="1" outlineLevel="1" thickBot="1">
      <c r="A108" s="355"/>
      <c r="B108" s="356"/>
      <c r="C108" s="356"/>
      <c r="D108" s="356"/>
      <c r="E108" s="356"/>
      <c r="F108" s="356"/>
      <c r="G108" s="356"/>
      <c r="H108" s="356"/>
      <c r="I108" s="356"/>
      <c r="J108" s="357"/>
      <c r="K108" s="357"/>
      <c r="L108" s="357"/>
      <c r="M108" s="357"/>
      <c r="N108" s="358"/>
      <c r="O108" s="284"/>
    </row>
    <row r="109" s="411" customFormat="1" ht="12" thickTop="1"/>
    <row r="110" ht="19.5" thickBot="1">
      <c r="A110" s="279" t="s">
        <v>407</v>
      </c>
    </row>
    <row r="111" spans="1:17" ht="15.75" customHeight="1" outlineLevel="1" thickTop="1">
      <c r="A111" s="280"/>
      <c r="B111" s="281"/>
      <c r="C111" s="282"/>
      <c r="D111" s="283"/>
      <c r="E111" s="283"/>
      <c r="F111" s="584" t="s">
        <v>177</v>
      </c>
      <c r="G111" s="585"/>
      <c r="H111" s="586" t="s">
        <v>131</v>
      </c>
      <c r="I111" s="587"/>
      <c r="J111" s="587"/>
      <c r="K111" s="587"/>
      <c r="L111" s="587"/>
      <c r="M111" s="587"/>
      <c r="N111" s="588"/>
      <c r="O111" s="284"/>
      <c r="Q111" s="285" t="s">
        <v>214</v>
      </c>
    </row>
    <row r="112" spans="1:17" ht="15.75" customHeight="1" outlineLevel="1">
      <c r="A112" s="284"/>
      <c r="B112" s="286"/>
      <c r="C112" s="273" t="s">
        <v>215</v>
      </c>
      <c r="D112" s="214"/>
      <c r="E112" s="214"/>
      <c r="F112" s="589" t="s">
        <v>180</v>
      </c>
      <c r="G112" s="590"/>
      <c r="H112" s="591" t="s">
        <v>3</v>
      </c>
      <c r="I112" s="592"/>
      <c r="J112" s="593"/>
      <c r="K112" s="594"/>
      <c r="L112" s="594"/>
      <c r="M112" s="594"/>
      <c r="N112" s="595"/>
      <c r="O112" s="47"/>
      <c r="Q112" s="287" t="s">
        <v>216</v>
      </c>
    </row>
    <row r="113" spans="1:17" ht="15.75" outlineLevel="1">
      <c r="A113" s="284"/>
      <c r="B113" s="47"/>
      <c r="C113" s="286" t="s">
        <v>217</v>
      </c>
      <c r="D113" s="214"/>
      <c r="E113" s="214"/>
      <c r="F113" s="596" t="s">
        <v>182</v>
      </c>
      <c r="G113" s="597"/>
      <c r="H113" s="598" t="s">
        <v>235</v>
      </c>
      <c r="I113" s="599"/>
      <c r="J113" s="599"/>
      <c r="K113" s="599"/>
      <c r="L113" s="599"/>
      <c r="M113" s="599"/>
      <c r="N113" s="600"/>
      <c r="O113" s="47"/>
      <c r="Q113" s="287" t="s">
        <v>218</v>
      </c>
    </row>
    <row r="114" spans="1:15" ht="17.25" customHeight="1" outlineLevel="1" thickBot="1">
      <c r="A114" s="284"/>
      <c r="B114" s="218"/>
      <c r="C114" s="288" t="s">
        <v>219</v>
      </c>
      <c r="D114" s="47"/>
      <c r="E114" s="214"/>
      <c r="F114" s="601" t="s">
        <v>220</v>
      </c>
      <c r="G114" s="602"/>
      <c r="H114" s="603">
        <v>41342</v>
      </c>
      <c r="I114" s="604"/>
      <c r="J114" s="604"/>
      <c r="K114" s="289" t="s">
        <v>221</v>
      </c>
      <c r="L114" s="605">
        <v>0.4166666666666667</v>
      </c>
      <c r="M114" s="606"/>
      <c r="N114" s="607"/>
      <c r="O114" s="47"/>
    </row>
    <row r="115" spans="1:15" ht="15.75" customHeight="1" outlineLevel="1" thickTop="1">
      <c r="A115" s="284"/>
      <c r="B115" s="241" t="s">
        <v>222</v>
      </c>
      <c r="D115" s="214"/>
      <c r="E115" s="214"/>
      <c r="F115" s="241" t="s">
        <v>222</v>
      </c>
      <c r="I115" s="290"/>
      <c r="J115" s="291"/>
      <c r="K115" s="292"/>
      <c r="L115" s="292"/>
      <c r="M115" s="292"/>
      <c r="N115" s="293"/>
      <c r="O115" s="47"/>
    </row>
    <row r="116" spans="1:15" ht="16.5" outlineLevel="1" thickBot="1">
      <c r="A116" s="294"/>
      <c r="B116" s="295" t="s">
        <v>186</v>
      </c>
      <c r="C116" s="608" t="s">
        <v>101</v>
      </c>
      <c r="D116" s="609"/>
      <c r="E116" s="296"/>
      <c r="F116" s="297" t="s">
        <v>187</v>
      </c>
      <c r="G116" s="610" t="s">
        <v>33</v>
      </c>
      <c r="H116" s="611"/>
      <c r="I116" s="611"/>
      <c r="J116" s="611"/>
      <c r="K116" s="611"/>
      <c r="L116" s="611"/>
      <c r="M116" s="611"/>
      <c r="N116" s="612"/>
      <c r="O116" s="47"/>
    </row>
    <row r="117" spans="1:15" ht="15" outlineLevel="1">
      <c r="A117" s="294"/>
      <c r="B117" s="298" t="s">
        <v>188</v>
      </c>
      <c r="C117" s="615" t="s">
        <v>315</v>
      </c>
      <c r="D117" s="629"/>
      <c r="E117" s="299"/>
      <c r="F117" s="300" t="s">
        <v>189</v>
      </c>
      <c r="G117" s="615" t="s">
        <v>538</v>
      </c>
      <c r="H117" s="616"/>
      <c r="I117" s="616"/>
      <c r="J117" s="616"/>
      <c r="K117" s="616"/>
      <c r="L117" s="616"/>
      <c r="M117" s="616"/>
      <c r="N117" s="617"/>
      <c r="O117" s="47"/>
    </row>
    <row r="118" spans="1:15" ht="15" outlineLevel="1">
      <c r="A118" s="294"/>
      <c r="B118" s="301" t="s">
        <v>190</v>
      </c>
      <c r="C118" s="620" t="s">
        <v>283</v>
      </c>
      <c r="D118" s="630"/>
      <c r="E118" s="299"/>
      <c r="F118" s="302" t="s">
        <v>191</v>
      </c>
      <c r="G118" s="631" t="s">
        <v>539</v>
      </c>
      <c r="H118" s="632"/>
      <c r="I118" s="632"/>
      <c r="J118" s="632"/>
      <c r="K118" s="632"/>
      <c r="L118" s="632"/>
      <c r="M118" s="632"/>
      <c r="N118" s="633"/>
      <c r="O118" s="47"/>
    </row>
    <row r="119" spans="1:15" ht="15" outlineLevel="1">
      <c r="A119" s="284"/>
      <c r="B119" s="301" t="s">
        <v>223</v>
      </c>
      <c r="C119" s="620" t="s">
        <v>292</v>
      </c>
      <c r="D119" s="630"/>
      <c r="E119" s="299"/>
      <c r="F119" s="303" t="s">
        <v>224</v>
      </c>
      <c r="G119" s="631" t="s">
        <v>540</v>
      </c>
      <c r="H119" s="632"/>
      <c r="I119" s="632"/>
      <c r="J119" s="632"/>
      <c r="K119" s="632"/>
      <c r="L119" s="632"/>
      <c r="M119" s="632"/>
      <c r="N119" s="633"/>
      <c r="O119" s="47"/>
    </row>
    <row r="120" spans="1:15" ht="14.25" customHeight="1" outlineLevel="1">
      <c r="A120" s="284"/>
      <c r="B120" s="214"/>
      <c r="C120" s="214"/>
      <c r="D120" s="214"/>
      <c r="E120" s="214"/>
      <c r="F120" s="241" t="s">
        <v>225</v>
      </c>
      <c r="G120" s="224"/>
      <c r="H120" s="224"/>
      <c r="I120" s="224"/>
      <c r="J120" s="214"/>
      <c r="K120" s="214"/>
      <c r="L120" s="214"/>
      <c r="M120" s="242"/>
      <c r="N120" s="304"/>
      <c r="O120" s="47"/>
    </row>
    <row r="121" spans="1:15" ht="12.75" customHeight="1" outlineLevel="1" thickBot="1">
      <c r="A121" s="284"/>
      <c r="B121" s="213" t="s">
        <v>226</v>
      </c>
      <c r="C121" s="214"/>
      <c r="D121" s="214"/>
      <c r="E121" s="214"/>
      <c r="F121" s="305" t="s">
        <v>195</v>
      </c>
      <c r="G121" s="305" t="s">
        <v>196</v>
      </c>
      <c r="H121" s="305" t="s">
        <v>197</v>
      </c>
      <c r="I121" s="305" t="s">
        <v>198</v>
      </c>
      <c r="J121" s="305" t="s">
        <v>199</v>
      </c>
      <c r="K121" s="622" t="s">
        <v>74</v>
      </c>
      <c r="L121" s="623"/>
      <c r="M121" s="305" t="s">
        <v>200</v>
      </c>
      <c r="N121" s="306" t="s">
        <v>13</v>
      </c>
      <c r="O121" s="47"/>
    </row>
    <row r="122" spans="1:15" ht="15" customHeight="1" outlineLevel="1">
      <c r="A122" s="294"/>
      <c r="B122" s="307" t="s">
        <v>201</v>
      </c>
      <c r="C122" s="308" t="str">
        <f>IF(C117&gt;"",C117,"")</f>
        <v>Jansons Rolands</v>
      </c>
      <c r="D122" s="308" t="str">
        <f>IF(G117&gt;"",G117,"")</f>
        <v>Tuominen Teo</v>
      </c>
      <c r="E122" s="308"/>
      <c r="F122" s="309">
        <v>5</v>
      </c>
      <c r="G122" s="309">
        <v>6</v>
      </c>
      <c r="H122" s="310">
        <v>10</v>
      </c>
      <c r="I122" s="309"/>
      <c r="J122" s="309"/>
      <c r="K122" s="311">
        <f>IF(ISBLANK(F122),"",COUNTIF(F122:J122,"&gt;=0"))</f>
        <v>3</v>
      </c>
      <c r="L122" s="312">
        <f>IF(ISBLANK(F122),"",(IF(LEFT(F122,1)="-",1,0)+IF(LEFT(G122,1)="-",1,0)+IF(LEFT(H122,1)="-",1,0)+IF(LEFT(I122,1)="-",1,0)+IF(LEFT(J122,1)="-",1,0)))</f>
        <v>0</v>
      </c>
      <c r="M122" s="313">
        <f>IF(K122=3,1,"")</f>
        <v>1</v>
      </c>
      <c r="N122" s="314">
        <f>IF(L122=3,1,"")</f>
      </c>
      <c r="O122" s="47"/>
    </row>
    <row r="123" spans="1:15" ht="15" customHeight="1" outlineLevel="1">
      <c r="A123" s="294"/>
      <c r="B123" s="315" t="s">
        <v>202</v>
      </c>
      <c r="C123" s="316" t="str">
        <f>IF(C118&gt;"",C118,"")</f>
        <v>Brinaru Benjamin</v>
      </c>
      <c r="D123" s="316" t="str">
        <f>IF(G118&gt;"",G118,"")</f>
        <v>Flemmich Viktor</v>
      </c>
      <c r="E123" s="316"/>
      <c r="F123" s="255">
        <v>10</v>
      </c>
      <c r="G123" s="250">
        <v>0</v>
      </c>
      <c r="H123" s="250">
        <v>6</v>
      </c>
      <c r="I123" s="250"/>
      <c r="J123" s="250"/>
      <c r="K123" s="317">
        <f>IF(ISBLANK(F123),"",COUNTIF(F123:J123,"&gt;=0"))</f>
        <v>3</v>
      </c>
      <c r="L123" s="318">
        <f>IF(ISBLANK(F123),"",(IF(LEFT(F123,1)="-",1,0)+IF(LEFT(G123,1)="-",1,0)+IF(LEFT(H123,1)="-",1,0)+IF(LEFT(I123,1)="-",1,0)+IF(LEFT(J123,1)="-",1,0)))</f>
        <v>0</v>
      </c>
      <c r="M123" s="319">
        <f>IF(K123=3,1,"")</f>
        <v>1</v>
      </c>
      <c r="N123" s="320">
        <f>IF(L123=3,1,"")</f>
      </c>
      <c r="O123" s="47"/>
    </row>
    <row r="124" spans="1:15" ht="15" customHeight="1" outlineLevel="1" thickBot="1">
      <c r="A124" s="294"/>
      <c r="B124" s="321" t="s">
        <v>227</v>
      </c>
      <c r="C124" s="322" t="str">
        <f>IF(C119&gt;"",C119,"")</f>
        <v>Holmberg Erik</v>
      </c>
      <c r="D124" s="322" t="str">
        <f>IF(G119&gt;"",G119,"")</f>
        <v>Mäkinen Matias</v>
      </c>
      <c r="E124" s="322"/>
      <c r="F124" s="255">
        <v>-8</v>
      </c>
      <c r="G124" s="323">
        <v>-6</v>
      </c>
      <c r="H124" s="255">
        <v>9</v>
      </c>
      <c r="I124" s="255">
        <v>-8</v>
      </c>
      <c r="J124" s="255"/>
      <c r="K124" s="317">
        <f aca="true" t="shared" si="15" ref="K124:K130">IF(ISBLANK(F124),"",COUNTIF(F124:J124,"&gt;=0"))</f>
        <v>1</v>
      </c>
      <c r="L124" s="324">
        <f aca="true" t="shared" si="16" ref="L124:L130">IF(ISBLANK(F124),"",(IF(LEFT(F124,1)="-",1,0)+IF(LEFT(G124,1)="-",1,0)+IF(LEFT(H124,1)="-",1,0)+IF(LEFT(I124,1)="-",1,0)+IF(LEFT(J124,1)="-",1,0)))</f>
        <v>3</v>
      </c>
      <c r="M124" s="325">
        <f aca="true" t="shared" si="17" ref="M124:N130">IF(K124=3,1,"")</f>
      </c>
      <c r="N124" s="326">
        <f t="shared" si="17"/>
        <v>1</v>
      </c>
      <c r="O124" s="47"/>
    </row>
    <row r="125" spans="1:15" ht="15" customHeight="1" outlineLevel="1">
      <c r="A125" s="294"/>
      <c r="B125" s="327" t="s">
        <v>205</v>
      </c>
      <c r="C125" s="308" t="str">
        <f>IF(C118&gt;"",C118,"")</f>
        <v>Brinaru Benjamin</v>
      </c>
      <c r="D125" s="308" t="str">
        <f>IF(G117&gt;"",G117,"")</f>
        <v>Tuominen Teo</v>
      </c>
      <c r="E125" s="328"/>
      <c r="F125" s="329">
        <v>-11</v>
      </c>
      <c r="G125" s="330">
        <v>3</v>
      </c>
      <c r="H125" s="329">
        <v>9</v>
      </c>
      <c r="I125" s="329">
        <v>10</v>
      </c>
      <c r="J125" s="329"/>
      <c r="K125" s="311">
        <f t="shared" si="15"/>
        <v>3</v>
      </c>
      <c r="L125" s="312">
        <f t="shared" si="16"/>
        <v>1</v>
      </c>
      <c r="M125" s="313">
        <f t="shared" si="17"/>
        <v>1</v>
      </c>
      <c r="N125" s="314">
        <f t="shared" si="17"/>
      </c>
      <c r="O125" s="47"/>
    </row>
    <row r="126" spans="1:15" ht="15" customHeight="1" outlineLevel="1">
      <c r="A126" s="294"/>
      <c r="B126" s="321" t="s">
        <v>228</v>
      </c>
      <c r="C126" s="316" t="str">
        <f>IF(C117&gt;"",C117,"")</f>
        <v>Jansons Rolands</v>
      </c>
      <c r="D126" s="316" t="str">
        <f>IF(G119&gt;"",G119,"")</f>
        <v>Mäkinen Matias</v>
      </c>
      <c r="E126" s="322"/>
      <c r="F126" s="255">
        <v>9</v>
      </c>
      <c r="G126" s="323">
        <v>7</v>
      </c>
      <c r="H126" s="255">
        <v>6</v>
      </c>
      <c r="I126" s="255"/>
      <c r="J126" s="255"/>
      <c r="K126" s="317">
        <f t="shared" si="15"/>
        <v>3</v>
      </c>
      <c r="L126" s="318">
        <f t="shared" si="16"/>
        <v>0</v>
      </c>
      <c r="M126" s="319">
        <f t="shared" si="17"/>
        <v>1</v>
      </c>
      <c r="N126" s="320">
        <f t="shared" si="17"/>
      </c>
      <c r="O126" s="47"/>
    </row>
    <row r="127" spans="1:15" ht="15" customHeight="1" outlineLevel="1" thickBot="1">
      <c r="A127" s="294"/>
      <c r="B127" s="331" t="s">
        <v>229</v>
      </c>
      <c r="C127" s="332" t="str">
        <f>IF(C119&gt;"",C119,"")</f>
        <v>Holmberg Erik</v>
      </c>
      <c r="D127" s="332" t="str">
        <f>IF(G118&gt;"",G118,"")</f>
        <v>Flemmich Viktor</v>
      </c>
      <c r="E127" s="332"/>
      <c r="F127" s="333">
        <v>3</v>
      </c>
      <c r="G127" s="334">
        <v>-11</v>
      </c>
      <c r="H127" s="333">
        <v>2</v>
      </c>
      <c r="I127" s="333">
        <v>6</v>
      </c>
      <c r="J127" s="333"/>
      <c r="K127" s="335">
        <f t="shared" si="15"/>
        <v>3</v>
      </c>
      <c r="L127" s="336">
        <f t="shared" si="16"/>
        <v>1</v>
      </c>
      <c r="M127" s="337">
        <f t="shared" si="17"/>
        <v>1</v>
      </c>
      <c r="N127" s="338">
        <f t="shared" si="17"/>
      </c>
      <c r="O127" s="47"/>
    </row>
    <row r="128" spans="1:15" ht="15" customHeight="1" outlineLevel="1">
      <c r="A128" s="294"/>
      <c r="B128" s="339" t="s">
        <v>230</v>
      </c>
      <c r="C128" s="340" t="str">
        <f>IF(C118&gt;"",C118,"")</f>
        <v>Brinaru Benjamin</v>
      </c>
      <c r="D128" s="340" t="str">
        <f>IF(G119&gt;"",G119,"")</f>
        <v>Mäkinen Matias</v>
      </c>
      <c r="E128" s="341"/>
      <c r="F128" s="263"/>
      <c r="G128" s="263"/>
      <c r="H128" s="263"/>
      <c r="I128" s="263"/>
      <c r="J128" s="342"/>
      <c r="K128" s="343">
        <f t="shared" si="15"/>
      </c>
      <c r="L128" s="344">
        <f t="shared" si="16"/>
      </c>
      <c r="M128" s="345">
        <f t="shared" si="17"/>
      </c>
      <c r="N128" s="346">
        <f t="shared" si="17"/>
      </c>
      <c r="O128" s="47"/>
    </row>
    <row r="129" spans="1:15" ht="15" customHeight="1" outlineLevel="1">
      <c r="A129" s="294"/>
      <c r="B129" s="315" t="s">
        <v>231</v>
      </c>
      <c r="C129" s="316" t="str">
        <f>IF(C119&gt;"",C119,"")</f>
        <v>Holmberg Erik</v>
      </c>
      <c r="D129" s="316" t="str">
        <f>IF(G117&gt;"",G117,"")</f>
        <v>Tuominen Teo</v>
      </c>
      <c r="E129" s="347"/>
      <c r="F129" s="263"/>
      <c r="G129" s="250"/>
      <c r="H129" s="250"/>
      <c r="I129" s="250"/>
      <c r="J129" s="264"/>
      <c r="K129" s="317">
        <f t="shared" si="15"/>
      </c>
      <c r="L129" s="318">
        <f t="shared" si="16"/>
      </c>
      <c r="M129" s="319">
        <f t="shared" si="17"/>
      </c>
      <c r="N129" s="320">
        <f t="shared" si="17"/>
      </c>
      <c r="O129" s="47"/>
    </row>
    <row r="130" spans="1:15" ht="15" customHeight="1" outlineLevel="1" thickBot="1">
      <c r="A130" s="294"/>
      <c r="B130" s="331" t="s">
        <v>204</v>
      </c>
      <c r="C130" s="332" t="str">
        <f>IF(C117&gt;"",C117,"")</f>
        <v>Jansons Rolands</v>
      </c>
      <c r="D130" s="332" t="str">
        <f>IF(G118&gt;"",G118,"")</f>
        <v>Flemmich Viktor</v>
      </c>
      <c r="E130" s="348"/>
      <c r="F130" s="349"/>
      <c r="G130" s="333"/>
      <c r="H130" s="349"/>
      <c r="I130" s="333"/>
      <c r="J130" s="333"/>
      <c r="K130" s="335">
        <f t="shared" si="15"/>
      </c>
      <c r="L130" s="336">
        <f t="shared" si="16"/>
      </c>
      <c r="M130" s="337">
        <f t="shared" si="17"/>
      </c>
      <c r="N130" s="338">
        <f t="shared" si="17"/>
      </c>
      <c r="O130" s="47"/>
    </row>
    <row r="131" spans="1:15" ht="15.75" customHeight="1" outlineLevel="1" thickBot="1">
      <c r="A131" s="284"/>
      <c r="B131" s="214"/>
      <c r="C131" s="214"/>
      <c r="D131" s="214"/>
      <c r="E131" s="214"/>
      <c r="F131" s="214"/>
      <c r="G131" s="214"/>
      <c r="H131" s="214"/>
      <c r="I131" s="624" t="s">
        <v>206</v>
      </c>
      <c r="J131" s="625"/>
      <c r="K131" s="350">
        <f>IF(ISBLANK(C117),"",SUM(K122:K130))</f>
        <v>16</v>
      </c>
      <c r="L131" s="351">
        <f>IF(ISBLANK(G117),"",SUM(L122:L130))</f>
        <v>5</v>
      </c>
      <c r="M131" s="352">
        <f>IF(ISBLANK(F122),"",SUM(M122:M130))</f>
        <v>5</v>
      </c>
      <c r="N131" s="353">
        <f>IF(ISBLANK(F122),"",SUM(N122:N130))</f>
        <v>1</v>
      </c>
      <c r="O131" s="47"/>
    </row>
    <row r="132" spans="1:15" ht="12" customHeight="1" outlineLevel="1">
      <c r="A132" s="284"/>
      <c r="B132" s="243" t="s">
        <v>207</v>
      </c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354"/>
      <c r="O132" s="47"/>
    </row>
    <row r="133" spans="1:15" ht="15" outlineLevel="1">
      <c r="A133" s="284"/>
      <c r="B133" s="272" t="s">
        <v>208</v>
      </c>
      <c r="C133" s="272"/>
      <c r="D133" s="272" t="s">
        <v>209</v>
      </c>
      <c r="E133" s="273"/>
      <c r="F133" s="272"/>
      <c r="G133" s="272" t="s">
        <v>210</v>
      </c>
      <c r="H133" s="273"/>
      <c r="I133" s="272"/>
      <c r="J133" s="274" t="s">
        <v>211</v>
      </c>
      <c r="K133" s="47"/>
      <c r="L133" s="214"/>
      <c r="M133" s="214"/>
      <c r="N133" s="354"/>
      <c r="O133" s="47"/>
    </row>
    <row r="134" spans="1:15" ht="18.75" outlineLevel="1" thickBot="1">
      <c r="A134" s="284"/>
      <c r="B134" s="214"/>
      <c r="C134" s="214"/>
      <c r="D134" s="214"/>
      <c r="E134" s="214"/>
      <c r="F134" s="214"/>
      <c r="G134" s="214"/>
      <c r="H134" s="214"/>
      <c r="I134" s="214"/>
      <c r="J134" s="626" t="str">
        <f>IF(M131=5,C116,IF(N131=5,G116,""))</f>
        <v>MBF 1</v>
      </c>
      <c r="K134" s="627"/>
      <c r="L134" s="627"/>
      <c r="M134" s="627"/>
      <c r="N134" s="628"/>
      <c r="O134" s="47"/>
    </row>
    <row r="135" spans="1:15" ht="18.75" customHeight="1" outlineLevel="1" thickBot="1">
      <c r="A135" s="355"/>
      <c r="B135" s="356"/>
      <c r="C135" s="356"/>
      <c r="D135" s="356"/>
      <c r="E135" s="356"/>
      <c r="F135" s="356"/>
      <c r="G135" s="356"/>
      <c r="H135" s="356"/>
      <c r="I135" s="356"/>
      <c r="J135" s="357"/>
      <c r="K135" s="357"/>
      <c r="L135" s="357"/>
      <c r="M135" s="357"/>
      <c r="N135" s="358"/>
      <c r="O135" s="284"/>
    </row>
    <row r="136" s="411" customFormat="1" ht="12" thickTop="1"/>
    <row r="137" ht="19.5" thickBot="1">
      <c r="A137" s="279" t="s">
        <v>416</v>
      </c>
    </row>
    <row r="138" spans="1:17" ht="15.75" customHeight="1" outlineLevel="1" thickTop="1">
      <c r="A138" s="280"/>
      <c r="B138" s="281"/>
      <c r="C138" s="282"/>
      <c r="D138" s="283"/>
      <c r="E138" s="283"/>
      <c r="F138" s="584" t="s">
        <v>177</v>
      </c>
      <c r="G138" s="585"/>
      <c r="H138" s="586" t="s">
        <v>131</v>
      </c>
      <c r="I138" s="587"/>
      <c r="J138" s="587"/>
      <c r="K138" s="587"/>
      <c r="L138" s="587"/>
      <c r="M138" s="587"/>
      <c r="N138" s="588"/>
      <c r="O138" s="284"/>
      <c r="Q138" s="285" t="s">
        <v>214</v>
      </c>
    </row>
    <row r="139" spans="1:17" ht="15.75" customHeight="1" outlineLevel="1">
      <c r="A139" s="284"/>
      <c r="B139" s="286"/>
      <c r="C139" s="273" t="s">
        <v>215</v>
      </c>
      <c r="D139" s="214"/>
      <c r="E139" s="214"/>
      <c r="F139" s="589" t="s">
        <v>180</v>
      </c>
      <c r="G139" s="590"/>
      <c r="H139" s="591" t="s">
        <v>3</v>
      </c>
      <c r="I139" s="592"/>
      <c r="J139" s="593"/>
      <c r="K139" s="594"/>
      <c r="L139" s="594"/>
      <c r="M139" s="594"/>
      <c r="N139" s="595"/>
      <c r="O139" s="47"/>
      <c r="Q139" s="287" t="s">
        <v>216</v>
      </c>
    </row>
    <row r="140" spans="1:17" ht="15.75" outlineLevel="1">
      <c r="A140" s="284"/>
      <c r="B140" s="47"/>
      <c r="C140" s="286" t="s">
        <v>217</v>
      </c>
      <c r="D140" s="214"/>
      <c r="E140" s="214"/>
      <c r="F140" s="596" t="s">
        <v>182</v>
      </c>
      <c r="G140" s="597"/>
      <c r="H140" s="598" t="s">
        <v>235</v>
      </c>
      <c r="I140" s="599"/>
      <c r="J140" s="599"/>
      <c r="K140" s="599"/>
      <c r="L140" s="599"/>
      <c r="M140" s="599"/>
      <c r="N140" s="600"/>
      <c r="O140" s="47"/>
      <c r="Q140" s="287" t="s">
        <v>218</v>
      </c>
    </row>
    <row r="141" spans="1:15" ht="17.25" customHeight="1" outlineLevel="1" thickBot="1">
      <c r="A141" s="284"/>
      <c r="B141" s="218"/>
      <c r="C141" s="288" t="s">
        <v>219</v>
      </c>
      <c r="D141" s="47"/>
      <c r="E141" s="214"/>
      <c r="F141" s="601" t="s">
        <v>220</v>
      </c>
      <c r="G141" s="602"/>
      <c r="H141" s="603">
        <v>41342</v>
      </c>
      <c r="I141" s="604"/>
      <c r="J141" s="604"/>
      <c r="K141" s="289" t="s">
        <v>221</v>
      </c>
      <c r="L141" s="605">
        <v>0.5</v>
      </c>
      <c r="M141" s="606"/>
      <c r="N141" s="607"/>
      <c r="O141" s="47"/>
    </row>
    <row r="142" spans="1:15" ht="15.75" customHeight="1" outlineLevel="1" thickTop="1">
      <c r="A142" s="284"/>
      <c r="B142" s="241" t="s">
        <v>222</v>
      </c>
      <c r="D142" s="214"/>
      <c r="E142" s="214"/>
      <c r="F142" s="241" t="s">
        <v>222</v>
      </c>
      <c r="I142" s="290"/>
      <c r="J142" s="291"/>
      <c r="K142" s="292"/>
      <c r="L142" s="292"/>
      <c r="M142" s="292"/>
      <c r="N142" s="293"/>
      <c r="O142" s="47"/>
    </row>
    <row r="143" spans="1:15" ht="16.5" outlineLevel="1" thickBot="1">
      <c r="A143" s="294"/>
      <c r="B143" s="295" t="s">
        <v>186</v>
      </c>
      <c r="C143" s="608" t="s">
        <v>24</v>
      </c>
      <c r="D143" s="609"/>
      <c r="E143" s="296"/>
      <c r="F143" s="297" t="s">
        <v>187</v>
      </c>
      <c r="G143" s="610" t="s">
        <v>109</v>
      </c>
      <c r="H143" s="611"/>
      <c r="I143" s="611"/>
      <c r="J143" s="611"/>
      <c r="K143" s="611"/>
      <c r="L143" s="611"/>
      <c r="M143" s="611"/>
      <c r="N143" s="612"/>
      <c r="O143" s="47"/>
    </row>
    <row r="144" spans="1:15" ht="15" outlineLevel="1">
      <c r="A144" s="294"/>
      <c r="B144" s="298" t="s">
        <v>188</v>
      </c>
      <c r="C144" s="615" t="s">
        <v>271</v>
      </c>
      <c r="D144" s="629"/>
      <c r="E144" s="299"/>
      <c r="F144" s="300" t="s">
        <v>189</v>
      </c>
      <c r="G144" s="615" t="s">
        <v>334</v>
      </c>
      <c r="H144" s="616"/>
      <c r="I144" s="616"/>
      <c r="J144" s="616"/>
      <c r="K144" s="616"/>
      <c r="L144" s="616"/>
      <c r="M144" s="616"/>
      <c r="N144" s="617"/>
      <c r="O144" s="47"/>
    </row>
    <row r="145" spans="1:15" ht="15" outlineLevel="1">
      <c r="A145" s="294"/>
      <c r="B145" s="301" t="s">
        <v>190</v>
      </c>
      <c r="C145" s="620" t="s">
        <v>279</v>
      </c>
      <c r="D145" s="630"/>
      <c r="E145" s="299"/>
      <c r="F145" s="302" t="s">
        <v>191</v>
      </c>
      <c r="G145" s="631" t="s">
        <v>245</v>
      </c>
      <c r="H145" s="632"/>
      <c r="I145" s="632"/>
      <c r="J145" s="632"/>
      <c r="K145" s="632"/>
      <c r="L145" s="632"/>
      <c r="M145" s="632"/>
      <c r="N145" s="633"/>
      <c r="O145" s="47"/>
    </row>
    <row r="146" spans="1:15" ht="15" outlineLevel="1">
      <c r="A146" s="284"/>
      <c r="B146" s="301" t="s">
        <v>223</v>
      </c>
      <c r="C146" s="620" t="s">
        <v>275</v>
      </c>
      <c r="D146" s="630"/>
      <c r="E146" s="299"/>
      <c r="F146" s="303" t="s">
        <v>224</v>
      </c>
      <c r="G146" s="631" t="s">
        <v>331</v>
      </c>
      <c r="H146" s="632"/>
      <c r="I146" s="632"/>
      <c r="J146" s="632"/>
      <c r="K146" s="632"/>
      <c r="L146" s="632"/>
      <c r="M146" s="632"/>
      <c r="N146" s="633"/>
      <c r="O146" s="47"/>
    </row>
    <row r="147" spans="1:15" ht="14.25" customHeight="1" outlineLevel="1">
      <c r="A147" s="284"/>
      <c r="B147" s="214"/>
      <c r="C147" s="214"/>
      <c r="D147" s="214"/>
      <c r="E147" s="214"/>
      <c r="F147" s="241" t="s">
        <v>225</v>
      </c>
      <c r="G147" s="224"/>
      <c r="H147" s="224"/>
      <c r="I147" s="224"/>
      <c r="J147" s="214"/>
      <c r="K147" s="214"/>
      <c r="L147" s="214"/>
      <c r="M147" s="242"/>
      <c r="N147" s="304"/>
      <c r="O147" s="47"/>
    </row>
    <row r="148" spans="1:15" ht="12.75" customHeight="1" outlineLevel="1" thickBot="1">
      <c r="A148" s="284"/>
      <c r="B148" s="213" t="s">
        <v>226</v>
      </c>
      <c r="C148" s="214"/>
      <c r="D148" s="214"/>
      <c r="E148" s="214"/>
      <c r="F148" s="305" t="s">
        <v>195</v>
      </c>
      <c r="G148" s="305" t="s">
        <v>196</v>
      </c>
      <c r="H148" s="305" t="s">
        <v>197</v>
      </c>
      <c r="I148" s="305" t="s">
        <v>198</v>
      </c>
      <c r="J148" s="305" t="s">
        <v>199</v>
      </c>
      <c r="K148" s="622" t="s">
        <v>74</v>
      </c>
      <c r="L148" s="623"/>
      <c r="M148" s="305" t="s">
        <v>200</v>
      </c>
      <c r="N148" s="306" t="s">
        <v>13</v>
      </c>
      <c r="O148" s="47"/>
    </row>
    <row r="149" spans="1:15" ht="15" customHeight="1" outlineLevel="1">
      <c r="A149" s="294"/>
      <c r="B149" s="307" t="s">
        <v>201</v>
      </c>
      <c r="C149" s="308" t="str">
        <f>IF(C144&gt;"",C144,"")</f>
        <v>Tiljander Aleksi</v>
      </c>
      <c r="D149" s="308" t="str">
        <f>IF(G144&gt;"",G144,"")</f>
        <v>Kantonistov Mikhail</v>
      </c>
      <c r="E149" s="308"/>
      <c r="F149" s="309">
        <v>-6</v>
      </c>
      <c r="G149" s="309">
        <v>-6</v>
      </c>
      <c r="H149" s="310">
        <v>-3</v>
      </c>
      <c r="I149" s="309"/>
      <c r="J149" s="309"/>
      <c r="K149" s="311">
        <f>IF(ISBLANK(F149),"",COUNTIF(F149:J149,"&gt;=0"))</f>
        <v>0</v>
      </c>
      <c r="L149" s="312">
        <f>IF(ISBLANK(F149),"",(IF(LEFT(F149,1)="-",1,0)+IF(LEFT(G149,1)="-",1,0)+IF(LEFT(H149,1)="-",1,0)+IF(LEFT(I149,1)="-",1,0)+IF(LEFT(J149,1)="-",1,0)))</f>
        <v>3</v>
      </c>
      <c r="M149" s="313">
        <f>IF(K149=3,1,"")</f>
      </c>
      <c r="N149" s="314">
        <f>IF(L149=3,1,"")</f>
        <v>1</v>
      </c>
      <c r="O149" s="47"/>
    </row>
    <row r="150" spans="1:15" ht="15" customHeight="1" outlineLevel="1">
      <c r="A150" s="294"/>
      <c r="B150" s="315" t="s">
        <v>202</v>
      </c>
      <c r="C150" s="316" t="str">
        <f>IF(C145&gt;"",C145,"")</f>
        <v>Salakari Eemil</v>
      </c>
      <c r="D150" s="316" t="str">
        <f>IF(G145&gt;"",G145,"")</f>
        <v>Nyberg Johan</v>
      </c>
      <c r="E150" s="316"/>
      <c r="F150" s="463" t="s">
        <v>413</v>
      </c>
      <c r="G150" s="250">
        <v>-6</v>
      </c>
      <c r="H150" s="250">
        <v>-7</v>
      </c>
      <c r="I150" s="250"/>
      <c r="J150" s="250"/>
      <c r="K150" s="317">
        <f>IF(ISBLANK(F150),"",COUNTIF(F150:J150,"&gt;=0"))</f>
        <v>0</v>
      </c>
      <c r="L150" s="318">
        <f>IF(ISBLANK(F150),"",(IF(LEFT(F150,1)="-",1,0)+IF(LEFT(G150,1)="-",1,0)+IF(LEFT(H150,1)="-",1,0)+IF(LEFT(I150,1)="-",1,0)+IF(LEFT(J150,1)="-",1,0)))</f>
        <v>3</v>
      </c>
      <c r="M150" s="319">
        <f>IF(K150=3,1,"")</f>
      </c>
      <c r="N150" s="320">
        <f>IF(L150=3,1,"")</f>
        <v>1</v>
      </c>
      <c r="O150" s="47"/>
    </row>
    <row r="151" spans="1:15" ht="15" customHeight="1" outlineLevel="1" thickBot="1">
      <c r="A151" s="294"/>
      <c r="B151" s="321" t="s">
        <v>227</v>
      </c>
      <c r="C151" s="322" t="str">
        <f>IF(C146&gt;"",C146,"")</f>
        <v>Rautalin Taneli</v>
      </c>
      <c r="D151" s="322" t="str">
        <f>IF(G146&gt;"",G146,"")</f>
        <v>Nyberg Jan</v>
      </c>
      <c r="E151" s="322"/>
      <c r="F151" s="255">
        <v>-8</v>
      </c>
      <c r="G151" s="323">
        <v>-3</v>
      </c>
      <c r="H151" s="255">
        <v>-5</v>
      </c>
      <c r="I151" s="255"/>
      <c r="J151" s="255"/>
      <c r="K151" s="317">
        <f aca="true" t="shared" si="18" ref="K151:K157">IF(ISBLANK(F151),"",COUNTIF(F151:J151,"&gt;=0"))</f>
        <v>0</v>
      </c>
      <c r="L151" s="324">
        <f aca="true" t="shared" si="19" ref="L151:L157">IF(ISBLANK(F151),"",(IF(LEFT(F151,1)="-",1,0)+IF(LEFT(G151,1)="-",1,0)+IF(LEFT(H151,1)="-",1,0)+IF(LEFT(I151,1)="-",1,0)+IF(LEFT(J151,1)="-",1,0)))</f>
        <v>3</v>
      </c>
      <c r="M151" s="325">
        <f aca="true" t="shared" si="20" ref="M151:N157">IF(K151=3,1,"")</f>
      </c>
      <c r="N151" s="326">
        <f t="shared" si="20"/>
        <v>1</v>
      </c>
      <c r="O151" s="47"/>
    </row>
    <row r="152" spans="1:15" ht="15" customHeight="1" outlineLevel="1">
      <c r="A152" s="294"/>
      <c r="B152" s="327" t="s">
        <v>205</v>
      </c>
      <c r="C152" s="308" t="str">
        <f>IF(C145&gt;"",C145,"")</f>
        <v>Salakari Eemil</v>
      </c>
      <c r="D152" s="308" t="str">
        <f>IF(G144&gt;"",G144,"")</f>
        <v>Kantonistov Mikhail</v>
      </c>
      <c r="E152" s="328"/>
      <c r="F152" s="329">
        <v>-1</v>
      </c>
      <c r="G152" s="330">
        <v>-1</v>
      </c>
      <c r="H152" s="329">
        <v>-7</v>
      </c>
      <c r="I152" s="329"/>
      <c r="J152" s="329"/>
      <c r="K152" s="311">
        <f t="shared" si="18"/>
        <v>0</v>
      </c>
      <c r="L152" s="312">
        <f t="shared" si="19"/>
        <v>3</v>
      </c>
      <c r="M152" s="313">
        <f t="shared" si="20"/>
      </c>
      <c r="N152" s="314">
        <f t="shared" si="20"/>
        <v>1</v>
      </c>
      <c r="O152" s="47"/>
    </row>
    <row r="153" spans="1:15" ht="15" customHeight="1" outlineLevel="1">
      <c r="A153" s="294"/>
      <c r="B153" s="321" t="s">
        <v>228</v>
      </c>
      <c r="C153" s="316" t="str">
        <f>IF(C144&gt;"",C144,"")</f>
        <v>Tiljander Aleksi</v>
      </c>
      <c r="D153" s="316" t="str">
        <f>IF(G146&gt;"",G146,"")</f>
        <v>Nyberg Jan</v>
      </c>
      <c r="E153" s="322"/>
      <c r="F153" s="255">
        <v>-4</v>
      </c>
      <c r="G153" s="323">
        <v>-4</v>
      </c>
      <c r="H153" s="255">
        <v>-1</v>
      </c>
      <c r="I153" s="255"/>
      <c r="J153" s="255"/>
      <c r="K153" s="317">
        <f t="shared" si="18"/>
        <v>0</v>
      </c>
      <c r="L153" s="318">
        <f t="shared" si="19"/>
        <v>3</v>
      </c>
      <c r="M153" s="319">
        <f t="shared" si="20"/>
      </c>
      <c r="N153" s="320">
        <f t="shared" si="20"/>
        <v>1</v>
      </c>
      <c r="O153" s="47"/>
    </row>
    <row r="154" spans="1:15" ht="15" customHeight="1" outlineLevel="1" thickBot="1">
      <c r="A154" s="294"/>
      <c r="B154" s="331" t="s">
        <v>229</v>
      </c>
      <c r="C154" s="332" t="str">
        <f>IF(C146&gt;"",C146,"")</f>
        <v>Rautalin Taneli</v>
      </c>
      <c r="D154" s="332" t="str">
        <f>IF(G145&gt;"",G145,"")</f>
        <v>Nyberg Johan</v>
      </c>
      <c r="E154" s="332"/>
      <c r="F154" s="333"/>
      <c r="G154" s="334"/>
      <c r="H154" s="333"/>
      <c r="I154" s="333"/>
      <c r="J154" s="333"/>
      <c r="K154" s="335">
        <f t="shared" si="18"/>
      </c>
      <c r="L154" s="336">
        <f t="shared" si="19"/>
      </c>
      <c r="M154" s="337">
        <f t="shared" si="20"/>
      </c>
      <c r="N154" s="338">
        <f t="shared" si="20"/>
      </c>
      <c r="O154" s="47"/>
    </row>
    <row r="155" spans="1:15" ht="15" customHeight="1" outlineLevel="1">
      <c r="A155" s="294"/>
      <c r="B155" s="339" t="s">
        <v>230</v>
      </c>
      <c r="C155" s="340" t="str">
        <f>IF(C145&gt;"",C145,"")</f>
        <v>Salakari Eemil</v>
      </c>
      <c r="D155" s="340" t="str">
        <f>IF(G146&gt;"",G146,"")</f>
        <v>Nyberg Jan</v>
      </c>
      <c r="E155" s="341"/>
      <c r="F155" s="263"/>
      <c r="G155" s="263"/>
      <c r="H155" s="263"/>
      <c r="I155" s="263"/>
      <c r="J155" s="342"/>
      <c r="K155" s="343">
        <f t="shared" si="18"/>
      </c>
      <c r="L155" s="344">
        <f t="shared" si="19"/>
      </c>
      <c r="M155" s="345">
        <f t="shared" si="20"/>
      </c>
      <c r="N155" s="346">
        <f t="shared" si="20"/>
      </c>
      <c r="O155" s="47"/>
    </row>
    <row r="156" spans="1:15" ht="15" customHeight="1" outlineLevel="1">
      <c r="A156" s="294"/>
      <c r="B156" s="315" t="s">
        <v>231</v>
      </c>
      <c r="C156" s="316" t="str">
        <f>IF(C146&gt;"",C146,"")</f>
        <v>Rautalin Taneli</v>
      </c>
      <c r="D156" s="316" t="str">
        <f>IF(G144&gt;"",G144,"")</f>
        <v>Kantonistov Mikhail</v>
      </c>
      <c r="E156" s="347"/>
      <c r="F156" s="263"/>
      <c r="G156" s="250"/>
      <c r="H156" s="250"/>
      <c r="I156" s="250"/>
      <c r="J156" s="264"/>
      <c r="K156" s="317">
        <f t="shared" si="18"/>
      </c>
      <c r="L156" s="318">
        <f t="shared" si="19"/>
      </c>
      <c r="M156" s="319">
        <f t="shared" si="20"/>
      </c>
      <c r="N156" s="320">
        <f t="shared" si="20"/>
      </c>
      <c r="O156" s="47"/>
    </row>
    <row r="157" spans="1:15" ht="15" customHeight="1" outlineLevel="1" thickBot="1">
      <c r="A157" s="294"/>
      <c r="B157" s="331" t="s">
        <v>204</v>
      </c>
      <c r="C157" s="332" t="str">
        <f>IF(C144&gt;"",C144,"")</f>
        <v>Tiljander Aleksi</v>
      </c>
      <c r="D157" s="332" t="str">
        <f>IF(G145&gt;"",G145,"")</f>
        <v>Nyberg Johan</v>
      </c>
      <c r="E157" s="348"/>
      <c r="F157" s="349"/>
      <c r="G157" s="333"/>
      <c r="H157" s="349"/>
      <c r="I157" s="333"/>
      <c r="J157" s="333"/>
      <c r="K157" s="335">
        <f t="shared" si="18"/>
      </c>
      <c r="L157" s="336">
        <f t="shared" si="19"/>
      </c>
      <c r="M157" s="337">
        <f t="shared" si="20"/>
      </c>
      <c r="N157" s="338">
        <f t="shared" si="20"/>
      </c>
      <c r="O157" s="47"/>
    </row>
    <row r="158" spans="1:15" ht="15.75" customHeight="1" outlineLevel="1" thickBot="1">
      <c r="A158" s="284"/>
      <c r="B158" s="214"/>
      <c r="C158" s="214"/>
      <c r="D158" s="214"/>
      <c r="E158" s="214"/>
      <c r="F158" s="214"/>
      <c r="G158" s="214"/>
      <c r="H158" s="214"/>
      <c r="I158" s="624" t="s">
        <v>206</v>
      </c>
      <c r="J158" s="625"/>
      <c r="K158" s="350">
        <f>IF(ISBLANK(C144),"",SUM(K149:K157))</f>
        <v>0</v>
      </c>
      <c r="L158" s="351">
        <f>IF(ISBLANK(G144),"",SUM(L149:L157))</f>
        <v>15</v>
      </c>
      <c r="M158" s="352">
        <f>IF(ISBLANK(F149),"",SUM(M149:M157))</f>
        <v>0</v>
      </c>
      <c r="N158" s="353">
        <f>IF(ISBLANK(F149),"",SUM(N149:N157))</f>
        <v>5</v>
      </c>
      <c r="O158" s="47"/>
    </row>
    <row r="159" spans="1:15" ht="12" customHeight="1" outlineLevel="1">
      <c r="A159" s="284"/>
      <c r="B159" s="243" t="s">
        <v>207</v>
      </c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354"/>
      <c r="O159" s="47"/>
    </row>
    <row r="160" spans="1:15" ht="15" outlineLevel="1">
      <c r="A160" s="284"/>
      <c r="B160" s="272" t="s">
        <v>208</v>
      </c>
      <c r="C160" s="272"/>
      <c r="D160" s="272" t="s">
        <v>209</v>
      </c>
      <c r="E160" s="273"/>
      <c r="F160" s="272"/>
      <c r="G160" s="272" t="s">
        <v>210</v>
      </c>
      <c r="H160" s="273"/>
      <c r="I160" s="272"/>
      <c r="J160" s="274" t="s">
        <v>211</v>
      </c>
      <c r="K160" s="47"/>
      <c r="L160" s="214"/>
      <c r="M160" s="214"/>
      <c r="N160" s="354"/>
      <c r="O160" s="47"/>
    </row>
    <row r="161" spans="1:15" ht="18.75" outlineLevel="1" thickBot="1">
      <c r="A161" s="284"/>
      <c r="B161" s="214"/>
      <c r="C161" s="214"/>
      <c r="D161" s="214"/>
      <c r="E161" s="214"/>
      <c r="F161" s="214"/>
      <c r="G161" s="214"/>
      <c r="H161" s="214"/>
      <c r="I161" s="214"/>
      <c r="J161" s="626" t="str">
        <f>IF(M158=5,C143,IF(N158=5,G143,""))</f>
        <v>PT Espoo 1</v>
      </c>
      <c r="K161" s="627"/>
      <c r="L161" s="627"/>
      <c r="M161" s="627"/>
      <c r="N161" s="628"/>
      <c r="O161" s="47"/>
    </row>
    <row r="162" spans="1:15" ht="18.75" customHeight="1" outlineLevel="1" thickBot="1">
      <c r="A162" s="355"/>
      <c r="B162" s="356"/>
      <c r="C162" s="356"/>
      <c r="D162" s="356"/>
      <c r="E162" s="356"/>
      <c r="F162" s="356"/>
      <c r="G162" s="356"/>
      <c r="H162" s="356"/>
      <c r="I162" s="356"/>
      <c r="J162" s="357"/>
      <c r="K162" s="357"/>
      <c r="L162" s="357"/>
      <c r="M162" s="357"/>
      <c r="N162" s="358"/>
      <c r="O162" s="284"/>
    </row>
    <row r="163" s="411" customFormat="1" ht="12" thickTop="1"/>
    <row r="164" ht="19.5" thickBot="1">
      <c r="A164" s="279" t="s">
        <v>417</v>
      </c>
    </row>
    <row r="165" spans="1:17" ht="15.75" customHeight="1" outlineLevel="1" thickTop="1">
      <c r="A165" s="280"/>
      <c r="B165" s="281"/>
      <c r="C165" s="282"/>
      <c r="D165" s="283"/>
      <c r="E165" s="283"/>
      <c r="F165" s="584" t="s">
        <v>177</v>
      </c>
      <c r="G165" s="585"/>
      <c r="H165" s="586" t="s">
        <v>131</v>
      </c>
      <c r="I165" s="587"/>
      <c r="J165" s="587"/>
      <c r="K165" s="587"/>
      <c r="L165" s="587"/>
      <c r="M165" s="587"/>
      <c r="N165" s="588"/>
      <c r="O165" s="284"/>
      <c r="Q165" s="285" t="s">
        <v>214</v>
      </c>
    </row>
    <row r="166" spans="1:17" ht="15.75" customHeight="1" outlineLevel="1">
      <c r="A166" s="284"/>
      <c r="B166" s="286"/>
      <c r="C166" s="273" t="s">
        <v>215</v>
      </c>
      <c r="D166" s="214"/>
      <c r="E166" s="214"/>
      <c r="F166" s="589" t="s">
        <v>180</v>
      </c>
      <c r="G166" s="590"/>
      <c r="H166" s="591" t="s">
        <v>3</v>
      </c>
      <c r="I166" s="592"/>
      <c r="J166" s="593"/>
      <c r="K166" s="594"/>
      <c r="L166" s="594"/>
      <c r="M166" s="594"/>
      <c r="N166" s="595"/>
      <c r="O166" s="47"/>
      <c r="Q166" s="287" t="s">
        <v>216</v>
      </c>
    </row>
    <row r="167" spans="1:17" ht="15.75" outlineLevel="1">
      <c r="A167" s="284"/>
      <c r="B167" s="47"/>
      <c r="C167" s="286" t="s">
        <v>217</v>
      </c>
      <c r="D167" s="214"/>
      <c r="E167" s="214"/>
      <c r="F167" s="596" t="s">
        <v>182</v>
      </c>
      <c r="G167" s="597"/>
      <c r="H167" s="598" t="s">
        <v>235</v>
      </c>
      <c r="I167" s="599"/>
      <c r="J167" s="599"/>
      <c r="K167" s="599"/>
      <c r="L167" s="599"/>
      <c r="M167" s="599"/>
      <c r="N167" s="600"/>
      <c r="O167" s="47"/>
      <c r="Q167" s="287" t="s">
        <v>218</v>
      </c>
    </row>
    <row r="168" spans="1:15" ht="17.25" customHeight="1" outlineLevel="1" thickBot="1">
      <c r="A168" s="284"/>
      <c r="B168" s="218"/>
      <c r="C168" s="288" t="s">
        <v>219</v>
      </c>
      <c r="D168" s="47"/>
      <c r="E168" s="214"/>
      <c r="F168" s="601" t="s">
        <v>220</v>
      </c>
      <c r="G168" s="602"/>
      <c r="H168" s="603">
        <v>41342</v>
      </c>
      <c r="I168" s="604"/>
      <c r="J168" s="604"/>
      <c r="K168" s="289" t="s">
        <v>221</v>
      </c>
      <c r="L168" s="605">
        <v>0.5</v>
      </c>
      <c r="M168" s="606"/>
      <c r="N168" s="607"/>
      <c r="O168" s="47"/>
    </row>
    <row r="169" spans="1:15" ht="15.75" customHeight="1" outlineLevel="1" thickTop="1">
      <c r="A169" s="284"/>
      <c r="B169" s="241" t="s">
        <v>222</v>
      </c>
      <c r="D169" s="214"/>
      <c r="E169" s="214"/>
      <c r="F169" s="241" t="s">
        <v>222</v>
      </c>
      <c r="I169" s="290"/>
      <c r="J169" s="291"/>
      <c r="K169" s="292"/>
      <c r="L169" s="292"/>
      <c r="M169" s="292"/>
      <c r="N169" s="293"/>
      <c r="O169" s="47"/>
    </row>
    <row r="170" spans="1:15" ht="16.5" outlineLevel="1" thickBot="1">
      <c r="A170" s="294"/>
      <c r="B170" s="295" t="s">
        <v>186</v>
      </c>
      <c r="C170" s="608" t="s">
        <v>27</v>
      </c>
      <c r="D170" s="609"/>
      <c r="E170" s="296"/>
      <c r="F170" s="297" t="s">
        <v>187</v>
      </c>
      <c r="G170" s="610" t="s">
        <v>26</v>
      </c>
      <c r="H170" s="611"/>
      <c r="I170" s="611"/>
      <c r="J170" s="611"/>
      <c r="K170" s="611"/>
      <c r="L170" s="611"/>
      <c r="M170" s="611"/>
      <c r="N170" s="612"/>
      <c r="O170" s="47"/>
    </row>
    <row r="171" spans="1:15" ht="15" outlineLevel="1">
      <c r="A171" s="294"/>
      <c r="B171" s="298" t="s">
        <v>188</v>
      </c>
      <c r="C171" s="615" t="s">
        <v>327</v>
      </c>
      <c r="D171" s="629"/>
      <c r="E171" s="299"/>
      <c r="F171" s="300" t="s">
        <v>189</v>
      </c>
      <c r="G171" s="615" t="s">
        <v>291</v>
      </c>
      <c r="H171" s="616"/>
      <c r="I171" s="616"/>
      <c r="J171" s="616"/>
      <c r="K171" s="616"/>
      <c r="L171" s="616"/>
      <c r="M171" s="616"/>
      <c r="N171" s="617"/>
      <c r="O171" s="47"/>
    </row>
    <row r="172" spans="1:15" ht="15" outlineLevel="1">
      <c r="A172" s="294"/>
      <c r="B172" s="301" t="s">
        <v>190</v>
      </c>
      <c r="C172" s="620" t="s">
        <v>335</v>
      </c>
      <c r="D172" s="630"/>
      <c r="E172" s="299"/>
      <c r="F172" s="302" t="s">
        <v>191</v>
      </c>
      <c r="G172" s="631" t="s">
        <v>284</v>
      </c>
      <c r="H172" s="632"/>
      <c r="I172" s="632"/>
      <c r="J172" s="632"/>
      <c r="K172" s="632"/>
      <c r="L172" s="632"/>
      <c r="M172" s="632"/>
      <c r="N172" s="633"/>
      <c r="O172" s="47"/>
    </row>
    <row r="173" spans="1:15" ht="15" outlineLevel="1">
      <c r="A173" s="284"/>
      <c r="B173" s="301" t="s">
        <v>223</v>
      </c>
      <c r="C173" s="620" t="s">
        <v>323</v>
      </c>
      <c r="D173" s="630"/>
      <c r="E173" s="299"/>
      <c r="F173" s="303" t="s">
        <v>224</v>
      </c>
      <c r="G173" s="631" t="s">
        <v>287</v>
      </c>
      <c r="H173" s="632"/>
      <c r="I173" s="632"/>
      <c r="J173" s="632"/>
      <c r="K173" s="632"/>
      <c r="L173" s="632"/>
      <c r="M173" s="632"/>
      <c r="N173" s="633"/>
      <c r="O173" s="47"/>
    </row>
    <row r="174" spans="1:15" ht="14.25" customHeight="1" outlineLevel="1">
      <c r="A174" s="284"/>
      <c r="B174" s="214"/>
      <c r="C174" s="214"/>
      <c r="D174" s="214"/>
      <c r="E174" s="214"/>
      <c r="F174" s="241" t="s">
        <v>225</v>
      </c>
      <c r="G174" s="224"/>
      <c r="H174" s="224"/>
      <c r="I174" s="224"/>
      <c r="J174" s="214"/>
      <c r="K174" s="214"/>
      <c r="L174" s="214"/>
      <c r="M174" s="242"/>
      <c r="N174" s="304"/>
      <c r="O174" s="47"/>
    </row>
    <row r="175" spans="1:15" ht="12.75" customHeight="1" outlineLevel="1" thickBot="1">
      <c r="A175" s="284"/>
      <c r="B175" s="213" t="s">
        <v>226</v>
      </c>
      <c r="C175" s="214"/>
      <c r="D175" s="214"/>
      <c r="E175" s="214"/>
      <c r="F175" s="305" t="s">
        <v>195</v>
      </c>
      <c r="G175" s="305" t="s">
        <v>196</v>
      </c>
      <c r="H175" s="305" t="s">
        <v>197</v>
      </c>
      <c r="I175" s="305" t="s">
        <v>198</v>
      </c>
      <c r="J175" s="305" t="s">
        <v>199</v>
      </c>
      <c r="K175" s="622" t="s">
        <v>74</v>
      </c>
      <c r="L175" s="623"/>
      <c r="M175" s="305" t="s">
        <v>200</v>
      </c>
      <c r="N175" s="306" t="s">
        <v>13</v>
      </c>
      <c r="O175" s="47"/>
    </row>
    <row r="176" spans="1:15" ht="15" customHeight="1" outlineLevel="1">
      <c r="A176" s="294"/>
      <c r="B176" s="307" t="s">
        <v>201</v>
      </c>
      <c r="C176" s="308" t="str">
        <f>IF(C171&gt;"",C171,"")</f>
        <v>Ruotsalainen Topi</v>
      </c>
      <c r="D176" s="308" t="str">
        <f>IF(G171&gt;"",G171,"")</f>
        <v>Laaksonen Samu</v>
      </c>
      <c r="E176" s="308"/>
      <c r="F176" s="309">
        <v>2</v>
      </c>
      <c r="G176" s="309">
        <v>7</v>
      </c>
      <c r="H176" s="310">
        <v>-5</v>
      </c>
      <c r="I176" s="309">
        <v>6</v>
      </c>
      <c r="J176" s="309"/>
      <c r="K176" s="311">
        <f>IF(ISBLANK(F176),"",COUNTIF(F176:J176,"&gt;=0"))</f>
        <v>3</v>
      </c>
      <c r="L176" s="312">
        <f>IF(ISBLANK(F176),"",(IF(LEFT(F176,1)="-",1,0)+IF(LEFT(G176,1)="-",1,0)+IF(LEFT(H176,1)="-",1,0)+IF(LEFT(I176,1)="-",1,0)+IF(LEFT(J176,1)="-",1,0)))</f>
        <v>1</v>
      </c>
      <c r="M176" s="313">
        <f>IF(K176=3,1,"")</f>
        <v>1</v>
      </c>
      <c r="N176" s="314">
        <f>IF(L176=3,1,"")</f>
      </c>
      <c r="O176" s="47"/>
    </row>
    <row r="177" spans="1:15" ht="15" customHeight="1" outlineLevel="1">
      <c r="A177" s="294"/>
      <c r="B177" s="315" t="s">
        <v>202</v>
      </c>
      <c r="C177" s="316" t="str">
        <f>IF(C172&gt;"",C172,"")</f>
        <v>Miettinen Jimi</v>
      </c>
      <c r="D177" s="316" t="str">
        <f>IF(G172&gt;"",G172,"")</f>
        <v>Vanto Otto</v>
      </c>
      <c r="E177" s="316"/>
      <c r="F177" s="255">
        <v>1</v>
      </c>
      <c r="G177" s="250">
        <v>6</v>
      </c>
      <c r="H177" s="250">
        <v>1</v>
      </c>
      <c r="I177" s="250"/>
      <c r="J177" s="250"/>
      <c r="K177" s="317">
        <f>IF(ISBLANK(F177),"",COUNTIF(F177:J177,"&gt;=0"))</f>
        <v>3</v>
      </c>
      <c r="L177" s="318">
        <f>IF(ISBLANK(F177),"",(IF(LEFT(F177,1)="-",1,0)+IF(LEFT(G177,1)="-",1,0)+IF(LEFT(H177,1)="-",1,0)+IF(LEFT(I177,1)="-",1,0)+IF(LEFT(J177,1)="-",1,0)))</f>
        <v>0</v>
      </c>
      <c r="M177" s="319">
        <f>IF(K177=3,1,"")</f>
        <v>1</v>
      </c>
      <c r="N177" s="320">
        <f>IF(L177=3,1,"")</f>
      </c>
      <c r="O177" s="47"/>
    </row>
    <row r="178" spans="1:15" ht="15" customHeight="1" outlineLevel="1" thickBot="1">
      <c r="A178" s="294"/>
      <c r="B178" s="321" t="s">
        <v>227</v>
      </c>
      <c r="C178" s="322" t="str">
        <f>IF(C173&gt;"",C173,"")</f>
        <v>Leskinen Samu</v>
      </c>
      <c r="D178" s="322" t="str">
        <f>IF(G173&gt;"",G173,"")</f>
        <v>Ojala Matias</v>
      </c>
      <c r="E178" s="322"/>
      <c r="F178" s="255">
        <v>-6</v>
      </c>
      <c r="G178" s="323">
        <v>10</v>
      </c>
      <c r="H178" s="255">
        <v>-9</v>
      </c>
      <c r="I178" s="255">
        <v>-8</v>
      </c>
      <c r="J178" s="255"/>
      <c r="K178" s="317">
        <f aca="true" t="shared" si="21" ref="K178:K184">IF(ISBLANK(F178),"",COUNTIF(F178:J178,"&gt;=0"))</f>
        <v>1</v>
      </c>
      <c r="L178" s="324">
        <f aca="true" t="shared" si="22" ref="L178:L184">IF(ISBLANK(F178),"",(IF(LEFT(F178,1)="-",1,0)+IF(LEFT(G178,1)="-",1,0)+IF(LEFT(H178,1)="-",1,0)+IF(LEFT(I178,1)="-",1,0)+IF(LEFT(J178,1)="-",1,0)))</f>
        <v>3</v>
      </c>
      <c r="M178" s="325">
        <f aca="true" t="shared" si="23" ref="M178:N184">IF(K178=3,1,"")</f>
      </c>
      <c r="N178" s="326">
        <f t="shared" si="23"/>
        <v>1</v>
      </c>
      <c r="O178" s="47"/>
    </row>
    <row r="179" spans="1:15" ht="15" customHeight="1" outlineLevel="1">
      <c r="A179" s="294"/>
      <c r="B179" s="327" t="s">
        <v>205</v>
      </c>
      <c r="C179" s="308" t="str">
        <f>IF(C172&gt;"",C172,"")</f>
        <v>Miettinen Jimi</v>
      </c>
      <c r="D179" s="308" t="str">
        <f>IF(G171&gt;"",G171,"")</f>
        <v>Laaksonen Samu</v>
      </c>
      <c r="E179" s="328"/>
      <c r="F179" s="329">
        <v>6</v>
      </c>
      <c r="G179" s="330">
        <v>2</v>
      </c>
      <c r="H179" s="329">
        <v>5</v>
      </c>
      <c r="I179" s="329"/>
      <c r="J179" s="329"/>
      <c r="K179" s="311">
        <f t="shared" si="21"/>
        <v>3</v>
      </c>
      <c r="L179" s="312">
        <f t="shared" si="22"/>
        <v>0</v>
      </c>
      <c r="M179" s="313">
        <f t="shared" si="23"/>
        <v>1</v>
      </c>
      <c r="N179" s="314">
        <f t="shared" si="23"/>
      </c>
      <c r="O179" s="47"/>
    </row>
    <row r="180" spans="1:15" ht="15" customHeight="1" outlineLevel="1">
      <c r="A180" s="294"/>
      <c r="B180" s="321" t="s">
        <v>228</v>
      </c>
      <c r="C180" s="316" t="str">
        <f>IF(C171&gt;"",C171,"")</f>
        <v>Ruotsalainen Topi</v>
      </c>
      <c r="D180" s="316" t="str">
        <f>IF(G173&gt;"",G173,"")</f>
        <v>Ojala Matias</v>
      </c>
      <c r="E180" s="322"/>
      <c r="F180" s="255">
        <v>-1</v>
      </c>
      <c r="G180" s="323">
        <v>-7</v>
      </c>
      <c r="H180" s="255">
        <v>-6</v>
      </c>
      <c r="I180" s="255"/>
      <c r="J180" s="255"/>
      <c r="K180" s="317">
        <f t="shared" si="21"/>
        <v>0</v>
      </c>
      <c r="L180" s="318">
        <f t="shared" si="22"/>
        <v>3</v>
      </c>
      <c r="M180" s="319">
        <f t="shared" si="23"/>
      </c>
      <c r="N180" s="320">
        <f t="shared" si="23"/>
        <v>1</v>
      </c>
      <c r="O180" s="47"/>
    </row>
    <row r="181" spans="1:15" ht="15" customHeight="1" outlineLevel="1" thickBot="1">
      <c r="A181" s="294"/>
      <c r="B181" s="331" t="s">
        <v>229</v>
      </c>
      <c r="C181" s="332" t="str">
        <f>IF(C173&gt;"",C173,"")</f>
        <v>Leskinen Samu</v>
      </c>
      <c r="D181" s="332" t="str">
        <f>IF(G172&gt;"",G172,"")</f>
        <v>Vanto Otto</v>
      </c>
      <c r="E181" s="332"/>
      <c r="F181" s="333">
        <v>8</v>
      </c>
      <c r="G181" s="334">
        <v>5</v>
      </c>
      <c r="H181" s="333">
        <v>-7</v>
      </c>
      <c r="I181" s="333">
        <v>6</v>
      </c>
      <c r="J181" s="333"/>
      <c r="K181" s="335">
        <f t="shared" si="21"/>
        <v>3</v>
      </c>
      <c r="L181" s="336">
        <f t="shared" si="22"/>
        <v>1</v>
      </c>
      <c r="M181" s="337">
        <f t="shared" si="23"/>
        <v>1</v>
      </c>
      <c r="N181" s="338">
        <f t="shared" si="23"/>
      </c>
      <c r="O181" s="47"/>
    </row>
    <row r="182" spans="1:15" ht="15" customHeight="1" outlineLevel="1">
      <c r="A182" s="294"/>
      <c r="B182" s="339" t="s">
        <v>230</v>
      </c>
      <c r="C182" s="340" t="str">
        <f>IF(C172&gt;"",C172,"")</f>
        <v>Miettinen Jimi</v>
      </c>
      <c r="D182" s="340" t="str">
        <f>IF(G173&gt;"",G173,"")</f>
        <v>Ojala Matias</v>
      </c>
      <c r="E182" s="341"/>
      <c r="F182" s="263">
        <v>15</v>
      </c>
      <c r="G182" s="263">
        <v>3</v>
      </c>
      <c r="H182" s="263">
        <v>11</v>
      </c>
      <c r="I182" s="263"/>
      <c r="J182" s="342"/>
      <c r="K182" s="343">
        <f t="shared" si="21"/>
        <v>3</v>
      </c>
      <c r="L182" s="344">
        <f t="shared" si="22"/>
        <v>0</v>
      </c>
      <c r="M182" s="345">
        <f t="shared" si="23"/>
        <v>1</v>
      </c>
      <c r="N182" s="346">
        <f t="shared" si="23"/>
      </c>
      <c r="O182" s="47"/>
    </row>
    <row r="183" spans="1:15" ht="15" customHeight="1" outlineLevel="1">
      <c r="A183" s="294"/>
      <c r="B183" s="315" t="s">
        <v>231</v>
      </c>
      <c r="C183" s="316" t="str">
        <f>IF(C173&gt;"",C173,"")</f>
        <v>Leskinen Samu</v>
      </c>
      <c r="D183" s="316" t="str">
        <f>IF(G171&gt;"",G171,"")</f>
        <v>Laaksonen Samu</v>
      </c>
      <c r="E183" s="347"/>
      <c r="F183" s="263"/>
      <c r="G183" s="250"/>
      <c r="H183" s="250"/>
      <c r="I183" s="250"/>
      <c r="J183" s="264"/>
      <c r="K183" s="317">
        <f t="shared" si="21"/>
      </c>
      <c r="L183" s="318">
        <f t="shared" si="22"/>
      </c>
      <c r="M183" s="319">
        <f t="shared" si="23"/>
      </c>
      <c r="N183" s="320">
        <f t="shared" si="23"/>
      </c>
      <c r="O183" s="47"/>
    </row>
    <row r="184" spans="1:15" ht="15" customHeight="1" outlineLevel="1" thickBot="1">
      <c r="A184" s="294"/>
      <c r="B184" s="331" t="s">
        <v>204</v>
      </c>
      <c r="C184" s="332" t="str">
        <f>IF(C171&gt;"",C171,"")</f>
        <v>Ruotsalainen Topi</v>
      </c>
      <c r="D184" s="332" t="str">
        <f>IF(G172&gt;"",G172,"")</f>
        <v>Vanto Otto</v>
      </c>
      <c r="E184" s="348"/>
      <c r="F184" s="349"/>
      <c r="G184" s="333"/>
      <c r="H184" s="349"/>
      <c r="I184" s="333"/>
      <c r="J184" s="333"/>
      <c r="K184" s="335">
        <f t="shared" si="21"/>
      </c>
      <c r="L184" s="336">
        <f t="shared" si="22"/>
      </c>
      <c r="M184" s="337">
        <f t="shared" si="23"/>
      </c>
      <c r="N184" s="338">
        <f t="shared" si="23"/>
      </c>
      <c r="O184" s="47"/>
    </row>
    <row r="185" spans="1:15" ht="15.75" customHeight="1" outlineLevel="1" thickBot="1">
      <c r="A185" s="284"/>
      <c r="B185" s="214"/>
      <c r="C185" s="214"/>
      <c r="D185" s="214"/>
      <c r="E185" s="214"/>
      <c r="F185" s="214"/>
      <c r="G185" s="214"/>
      <c r="H185" s="214"/>
      <c r="I185" s="624" t="s">
        <v>206</v>
      </c>
      <c r="J185" s="625"/>
      <c r="K185" s="350">
        <f>IF(ISBLANK(C171),"",SUM(K176:K184))</f>
        <v>16</v>
      </c>
      <c r="L185" s="351">
        <f>IF(ISBLANK(G171),"",SUM(L176:L184))</f>
        <v>8</v>
      </c>
      <c r="M185" s="352">
        <f>IF(ISBLANK(F176),"",SUM(M176:M184))</f>
        <v>5</v>
      </c>
      <c r="N185" s="353">
        <f>IF(ISBLANK(F176),"",SUM(N176:N184))</f>
        <v>2</v>
      </c>
      <c r="O185" s="47"/>
    </row>
    <row r="186" spans="1:15" ht="12" customHeight="1" outlineLevel="1">
      <c r="A186" s="284"/>
      <c r="B186" s="243" t="s">
        <v>207</v>
      </c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354"/>
      <c r="O186" s="47"/>
    </row>
    <row r="187" spans="1:15" ht="15" outlineLevel="1">
      <c r="A187" s="284"/>
      <c r="B187" s="272" t="s">
        <v>208</v>
      </c>
      <c r="C187" s="272"/>
      <c r="D187" s="272" t="s">
        <v>209</v>
      </c>
      <c r="E187" s="273"/>
      <c r="F187" s="272"/>
      <c r="G187" s="272" t="s">
        <v>210</v>
      </c>
      <c r="H187" s="273"/>
      <c r="I187" s="272"/>
      <c r="J187" s="274" t="s">
        <v>211</v>
      </c>
      <c r="K187" s="47"/>
      <c r="L187" s="214"/>
      <c r="M187" s="214"/>
      <c r="N187" s="354"/>
      <c r="O187" s="47"/>
    </row>
    <row r="188" spans="1:15" ht="18.75" outlineLevel="1" thickBot="1">
      <c r="A188" s="284"/>
      <c r="B188" s="214"/>
      <c r="C188" s="214"/>
      <c r="D188" s="214"/>
      <c r="E188" s="214"/>
      <c r="F188" s="214"/>
      <c r="G188" s="214"/>
      <c r="H188" s="214"/>
      <c r="I188" s="214"/>
      <c r="J188" s="626" t="str">
        <f>IF(M185=5,C170,IF(N185=5,G170,""))</f>
        <v>KuPTS</v>
      </c>
      <c r="K188" s="627"/>
      <c r="L188" s="627"/>
      <c r="M188" s="627"/>
      <c r="N188" s="628"/>
      <c r="O188" s="47"/>
    </row>
    <row r="189" spans="1:15" ht="18.75" customHeight="1" outlineLevel="1" thickBot="1">
      <c r="A189" s="355"/>
      <c r="B189" s="356"/>
      <c r="C189" s="356"/>
      <c r="D189" s="356"/>
      <c r="E189" s="356"/>
      <c r="F189" s="356"/>
      <c r="G189" s="356"/>
      <c r="H189" s="356"/>
      <c r="I189" s="356"/>
      <c r="J189" s="357"/>
      <c r="K189" s="357"/>
      <c r="L189" s="357"/>
      <c r="M189" s="357"/>
      <c r="N189" s="358"/>
      <c r="O189" s="284"/>
    </row>
    <row r="190" s="411" customFormat="1" ht="12" thickTop="1"/>
    <row r="191" ht="19.5" thickBot="1">
      <c r="A191" s="279" t="s">
        <v>418</v>
      </c>
    </row>
    <row r="192" spans="1:17" ht="15.75" customHeight="1" outlineLevel="1" thickTop="1">
      <c r="A192" s="280"/>
      <c r="B192" s="281"/>
      <c r="C192" s="282"/>
      <c r="D192" s="283"/>
      <c r="E192" s="283"/>
      <c r="F192" s="584" t="s">
        <v>177</v>
      </c>
      <c r="G192" s="585"/>
      <c r="H192" s="586" t="s">
        <v>131</v>
      </c>
      <c r="I192" s="587"/>
      <c r="J192" s="587"/>
      <c r="K192" s="587"/>
      <c r="L192" s="587"/>
      <c r="M192" s="587"/>
      <c r="N192" s="588"/>
      <c r="O192" s="284"/>
      <c r="Q192" s="285" t="s">
        <v>214</v>
      </c>
    </row>
    <row r="193" spans="1:17" ht="15.75" customHeight="1" outlineLevel="1">
      <c r="A193" s="284"/>
      <c r="B193" s="286"/>
      <c r="C193" s="273" t="s">
        <v>215</v>
      </c>
      <c r="D193" s="214"/>
      <c r="E193" s="214"/>
      <c r="F193" s="589" t="s">
        <v>180</v>
      </c>
      <c r="G193" s="590"/>
      <c r="H193" s="591" t="s">
        <v>3</v>
      </c>
      <c r="I193" s="592"/>
      <c r="J193" s="593"/>
      <c r="K193" s="594"/>
      <c r="L193" s="594"/>
      <c r="M193" s="594"/>
      <c r="N193" s="595"/>
      <c r="O193" s="47"/>
      <c r="Q193" s="287" t="s">
        <v>216</v>
      </c>
    </row>
    <row r="194" spans="1:17" ht="15.75" outlineLevel="1">
      <c r="A194" s="284"/>
      <c r="B194" s="47"/>
      <c r="C194" s="286" t="s">
        <v>217</v>
      </c>
      <c r="D194" s="214"/>
      <c r="E194" s="214"/>
      <c r="F194" s="596" t="s">
        <v>182</v>
      </c>
      <c r="G194" s="597"/>
      <c r="H194" s="598" t="s">
        <v>235</v>
      </c>
      <c r="I194" s="599"/>
      <c r="J194" s="599"/>
      <c r="K194" s="599"/>
      <c r="L194" s="599"/>
      <c r="M194" s="599"/>
      <c r="N194" s="600"/>
      <c r="O194" s="47"/>
      <c r="Q194" s="287" t="s">
        <v>218</v>
      </c>
    </row>
    <row r="195" spans="1:15" ht="17.25" customHeight="1" outlineLevel="1" thickBot="1">
      <c r="A195" s="284"/>
      <c r="B195" s="218"/>
      <c r="C195" s="288" t="s">
        <v>219</v>
      </c>
      <c r="D195" s="47"/>
      <c r="E195" s="214"/>
      <c r="F195" s="601" t="s">
        <v>220</v>
      </c>
      <c r="G195" s="602"/>
      <c r="H195" s="603">
        <v>41342</v>
      </c>
      <c r="I195" s="604"/>
      <c r="J195" s="604"/>
      <c r="K195" s="289" t="s">
        <v>221</v>
      </c>
      <c r="L195" s="605">
        <v>0.5</v>
      </c>
      <c r="M195" s="606"/>
      <c r="N195" s="607"/>
      <c r="O195" s="47"/>
    </row>
    <row r="196" spans="1:15" ht="15.75" customHeight="1" outlineLevel="1" thickTop="1">
      <c r="A196" s="284"/>
      <c r="B196" s="241" t="s">
        <v>222</v>
      </c>
      <c r="D196" s="214"/>
      <c r="E196" s="214"/>
      <c r="F196" s="241" t="s">
        <v>222</v>
      </c>
      <c r="I196" s="290"/>
      <c r="J196" s="291"/>
      <c r="K196" s="292"/>
      <c r="L196" s="292"/>
      <c r="M196" s="292"/>
      <c r="N196" s="293"/>
      <c r="O196" s="47"/>
    </row>
    <row r="197" spans="1:15" ht="16.5" outlineLevel="1" thickBot="1">
      <c r="A197" s="294"/>
      <c r="B197" s="295" t="s">
        <v>186</v>
      </c>
      <c r="C197" s="608" t="s">
        <v>106</v>
      </c>
      <c r="D197" s="609"/>
      <c r="E197" s="296"/>
      <c r="F197" s="297" t="s">
        <v>187</v>
      </c>
      <c r="G197" s="610" t="s">
        <v>30</v>
      </c>
      <c r="H197" s="611"/>
      <c r="I197" s="611"/>
      <c r="J197" s="611"/>
      <c r="K197" s="611"/>
      <c r="L197" s="611"/>
      <c r="M197" s="611"/>
      <c r="N197" s="612"/>
      <c r="O197" s="47"/>
    </row>
    <row r="198" spans="1:15" ht="15" outlineLevel="1">
      <c r="A198" s="294"/>
      <c r="B198" s="298" t="s">
        <v>188</v>
      </c>
      <c r="C198" s="615" t="s">
        <v>314</v>
      </c>
      <c r="D198" s="629"/>
      <c r="E198" s="299"/>
      <c r="F198" s="300" t="s">
        <v>189</v>
      </c>
      <c r="G198" s="615" t="s">
        <v>342</v>
      </c>
      <c r="H198" s="616"/>
      <c r="I198" s="616"/>
      <c r="J198" s="616"/>
      <c r="K198" s="616"/>
      <c r="L198" s="616"/>
      <c r="M198" s="616"/>
      <c r="N198" s="617"/>
      <c r="O198" s="47"/>
    </row>
    <row r="199" spans="1:15" ht="15" outlineLevel="1">
      <c r="A199" s="294"/>
      <c r="B199" s="301" t="s">
        <v>190</v>
      </c>
      <c r="C199" s="620" t="s">
        <v>329</v>
      </c>
      <c r="D199" s="630"/>
      <c r="E199" s="299"/>
      <c r="F199" s="302" t="s">
        <v>191</v>
      </c>
      <c r="G199" s="631" t="s">
        <v>248</v>
      </c>
      <c r="H199" s="632"/>
      <c r="I199" s="632"/>
      <c r="J199" s="632"/>
      <c r="K199" s="632"/>
      <c r="L199" s="632"/>
      <c r="M199" s="632"/>
      <c r="N199" s="633"/>
      <c r="O199" s="47"/>
    </row>
    <row r="200" spans="1:15" ht="15" outlineLevel="1">
      <c r="A200" s="284"/>
      <c r="B200" s="301" t="s">
        <v>223</v>
      </c>
      <c r="C200" s="620" t="s">
        <v>536</v>
      </c>
      <c r="D200" s="630"/>
      <c r="E200" s="299"/>
      <c r="F200" s="303" t="s">
        <v>224</v>
      </c>
      <c r="G200" s="631" t="s">
        <v>332</v>
      </c>
      <c r="H200" s="632"/>
      <c r="I200" s="632"/>
      <c r="J200" s="632"/>
      <c r="K200" s="632"/>
      <c r="L200" s="632"/>
      <c r="M200" s="632"/>
      <c r="N200" s="633"/>
      <c r="O200" s="47"/>
    </row>
    <row r="201" spans="1:15" ht="14.25" customHeight="1" outlineLevel="1">
      <c r="A201" s="284"/>
      <c r="B201" s="214"/>
      <c r="C201" s="214"/>
      <c r="D201" s="214"/>
      <c r="E201" s="214"/>
      <c r="F201" s="241" t="s">
        <v>225</v>
      </c>
      <c r="G201" s="224"/>
      <c r="H201" s="224"/>
      <c r="I201" s="224"/>
      <c r="J201" s="214"/>
      <c r="K201" s="214"/>
      <c r="L201" s="214"/>
      <c r="M201" s="242"/>
      <c r="N201" s="304"/>
      <c r="O201" s="47"/>
    </row>
    <row r="202" spans="1:15" ht="12.75" customHeight="1" outlineLevel="1" thickBot="1">
      <c r="A202" s="284"/>
      <c r="B202" s="213" t="s">
        <v>226</v>
      </c>
      <c r="C202" s="214"/>
      <c r="D202" s="214"/>
      <c r="E202" s="214"/>
      <c r="F202" s="305" t="s">
        <v>195</v>
      </c>
      <c r="G202" s="305" t="s">
        <v>196</v>
      </c>
      <c r="H202" s="305" t="s">
        <v>197</v>
      </c>
      <c r="I202" s="305" t="s">
        <v>198</v>
      </c>
      <c r="J202" s="305" t="s">
        <v>199</v>
      </c>
      <c r="K202" s="622" t="s">
        <v>74</v>
      </c>
      <c r="L202" s="623"/>
      <c r="M202" s="305" t="s">
        <v>200</v>
      </c>
      <c r="N202" s="306" t="s">
        <v>13</v>
      </c>
      <c r="O202" s="47"/>
    </row>
    <row r="203" spans="1:15" ht="15" customHeight="1" outlineLevel="1">
      <c r="A203" s="294"/>
      <c r="B203" s="307" t="s">
        <v>201</v>
      </c>
      <c r="C203" s="308" t="str">
        <f>IF(C198&gt;"",C198,"")</f>
        <v>Wang Shenran</v>
      </c>
      <c r="D203" s="308" t="str">
        <f>IF(G198&gt;"",G198,"")</f>
        <v>Pitkänen Toni</v>
      </c>
      <c r="E203" s="308"/>
      <c r="F203" s="309">
        <v>-7</v>
      </c>
      <c r="G203" s="309">
        <v>-7</v>
      </c>
      <c r="H203" s="310">
        <v>-8</v>
      </c>
      <c r="I203" s="309"/>
      <c r="J203" s="309"/>
      <c r="K203" s="311">
        <f>IF(ISBLANK(F203),"",COUNTIF(F203:J203,"&gt;=0"))</f>
        <v>0</v>
      </c>
      <c r="L203" s="312">
        <f>IF(ISBLANK(F203),"",(IF(LEFT(F203,1)="-",1,0)+IF(LEFT(G203,1)="-",1,0)+IF(LEFT(H203,1)="-",1,0)+IF(LEFT(I203,1)="-",1,0)+IF(LEFT(J203,1)="-",1,0)))</f>
        <v>3</v>
      </c>
      <c r="M203" s="313">
        <f>IF(K203=3,1,"")</f>
      </c>
      <c r="N203" s="314">
        <f>IF(L203=3,1,"")</f>
        <v>1</v>
      </c>
      <c r="O203" s="47"/>
    </row>
    <row r="204" spans="1:15" ht="15" customHeight="1" outlineLevel="1">
      <c r="A204" s="294"/>
      <c r="B204" s="315" t="s">
        <v>202</v>
      </c>
      <c r="C204" s="316" t="str">
        <f>IF(C199&gt;"",C199,"")</f>
        <v>Järvinen Jesse</v>
      </c>
      <c r="D204" s="316" t="str">
        <f>IF(G199&gt;"",G199,"")</f>
        <v>Pitkänen Tatu</v>
      </c>
      <c r="E204" s="316"/>
      <c r="F204" s="255">
        <v>-4</v>
      </c>
      <c r="G204" s="250">
        <v>-9</v>
      </c>
      <c r="H204" s="250">
        <v>-7</v>
      </c>
      <c r="I204" s="250"/>
      <c r="J204" s="250"/>
      <c r="K204" s="317">
        <f>IF(ISBLANK(F204),"",COUNTIF(F204:J204,"&gt;=0"))</f>
        <v>0</v>
      </c>
      <c r="L204" s="318">
        <f>IF(ISBLANK(F204),"",(IF(LEFT(F204,1)="-",1,0)+IF(LEFT(G204,1)="-",1,0)+IF(LEFT(H204,1)="-",1,0)+IF(LEFT(I204,1)="-",1,0)+IF(LEFT(J204,1)="-",1,0)))</f>
        <v>3</v>
      </c>
      <c r="M204" s="319">
        <f>IF(K204=3,1,"")</f>
      </c>
      <c r="N204" s="320">
        <f>IF(L204=3,1,"")</f>
        <v>1</v>
      </c>
      <c r="O204" s="47"/>
    </row>
    <row r="205" spans="1:15" ht="15" customHeight="1" outlineLevel="1" thickBot="1">
      <c r="A205" s="294"/>
      <c r="B205" s="321" t="s">
        <v>227</v>
      </c>
      <c r="C205" s="322" t="str">
        <f>IF(C200&gt;"",C200,"")</f>
        <v>Aittokallio Evert</v>
      </c>
      <c r="D205" s="322" t="str">
        <f>IF(G200&gt;"",G200,"")</f>
        <v>Mäkinen Anton</v>
      </c>
      <c r="E205" s="322"/>
      <c r="F205" s="255">
        <v>-2</v>
      </c>
      <c r="G205" s="323">
        <v>-3</v>
      </c>
      <c r="H205" s="255">
        <v>-5</v>
      </c>
      <c r="I205" s="255"/>
      <c r="J205" s="255"/>
      <c r="K205" s="317">
        <f aca="true" t="shared" si="24" ref="K205:K211">IF(ISBLANK(F205),"",COUNTIF(F205:J205,"&gt;=0"))</f>
        <v>0</v>
      </c>
      <c r="L205" s="324">
        <f aca="true" t="shared" si="25" ref="L205:L211">IF(ISBLANK(F205),"",(IF(LEFT(F205,1)="-",1,0)+IF(LEFT(G205,1)="-",1,0)+IF(LEFT(H205,1)="-",1,0)+IF(LEFT(I205,1)="-",1,0)+IF(LEFT(J205,1)="-",1,0)))</f>
        <v>3</v>
      </c>
      <c r="M205" s="325">
        <f aca="true" t="shared" si="26" ref="M205:N211">IF(K205=3,1,"")</f>
      </c>
      <c r="N205" s="326">
        <f t="shared" si="26"/>
        <v>1</v>
      </c>
      <c r="O205" s="47"/>
    </row>
    <row r="206" spans="1:15" ht="15" customHeight="1" outlineLevel="1">
      <c r="A206" s="294"/>
      <c r="B206" s="327" t="s">
        <v>205</v>
      </c>
      <c r="C206" s="308" t="str">
        <f>IF(C199&gt;"",C199,"")</f>
        <v>Järvinen Jesse</v>
      </c>
      <c r="D206" s="308" t="str">
        <f>IF(G198&gt;"",G198,"")</f>
        <v>Pitkänen Toni</v>
      </c>
      <c r="E206" s="328"/>
      <c r="F206" s="329">
        <v>-7</v>
      </c>
      <c r="G206" s="330">
        <v>10</v>
      </c>
      <c r="H206" s="329">
        <v>-9</v>
      </c>
      <c r="I206" s="329">
        <v>-10</v>
      </c>
      <c r="J206" s="329"/>
      <c r="K206" s="311">
        <f t="shared" si="24"/>
        <v>1</v>
      </c>
      <c r="L206" s="312">
        <f t="shared" si="25"/>
        <v>3</v>
      </c>
      <c r="M206" s="313">
        <f t="shared" si="26"/>
      </c>
      <c r="N206" s="314">
        <f t="shared" si="26"/>
        <v>1</v>
      </c>
      <c r="O206" s="47"/>
    </row>
    <row r="207" spans="1:15" ht="15" customHeight="1" outlineLevel="1">
      <c r="A207" s="294"/>
      <c r="B207" s="321" t="s">
        <v>228</v>
      </c>
      <c r="C207" s="316" t="str">
        <f>IF(C198&gt;"",C198,"")</f>
        <v>Wang Shenran</v>
      </c>
      <c r="D207" s="316" t="str">
        <f>IF(G200&gt;"",G200,"")</f>
        <v>Mäkinen Anton</v>
      </c>
      <c r="E207" s="322"/>
      <c r="F207" s="255">
        <v>-6</v>
      </c>
      <c r="G207" s="323">
        <v>9</v>
      </c>
      <c r="H207" s="255">
        <v>8</v>
      </c>
      <c r="I207" s="255">
        <v>-6</v>
      </c>
      <c r="J207" s="255">
        <v>-9</v>
      </c>
      <c r="K207" s="317">
        <f t="shared" si="24"/>
        <v>2</v>
      </c>
      <c r="L207" s="318">
        <f t="shared" si="25"/>
        <v>3</v>
      </c>
      <c r="M207" s="319">
        <f t="shared" si="26"/>
      </c>
      <c r="N207" s="320">
        <f t="shared" si="26"/>
        <v>1</v>
      </c>
      <c r="O207" s="47"/>
    </row>
    <row r="208" spans="1:15" ht="15" customHeight="1" outlineLevel="1" thickBot="1">
      <c r="A208" s="294"/>
      <c r="B208" s="331" t="s">
        <v>229</v>
      </c>
      <c r="C208" s="332" t="str">
        <f>IF(C200&gt;"",C200,"")</f>
        <v>Aittokallio Evert</v>
      </c>
      <c r="D208" s="332" t="str">
        <f>IF(G199&gt;"",G199,"")</f>
        <v>Pitkänen Tatu</v>
      </c>
      <c r="E208" s="332"/>
      <c r="F208" s="333"/>
      <c r="G208" s="334"/>
      <c r="H208" s="333"/>
      <c r="I208" s="333"/>
      <c r="J208" s="333"/>
      <c r="K208" s="335">
        <f t="shared" si="24"/>
      </c>
      <c r="L208" s="336">
        <f t="shared" si="25"/>
      </c>
      <c r="M208" s="337">
        <f t="shared" si="26"/>
      </c>
      <c r="N208" s="338">
        <f t="shared" si="26"/>
      </c>
      <c r="O208" s="47"/>
    </row>
    <row r="209" spans="1:15" ht="15" customHeight="1" outlineLevel="1">
      <c r="A209" s="294"/>
      <c r="B209" s="339" t="s">
        <v>230</v>
      </c>
      <c r="C209" s="340" t="str">
        <f>IF(C199&gt;"",C199,"")</f>
        <v>Järvinen Jesse</v>
      </c>
      <c r="D209" s="340" t="str">
        <f>IF(G200&gt;"",G200,"")</f>
        <v>Mäkinen Anton</v>
      </c>
      <c r="E209" s="341"/>
      <c r="F209" s="263"/>
      <c r="G209" s="263"/>
      <c r="H209" s="263"/>
      <c r="I209" s="263"/>
      <c r="J209" s="342"/>
      <c r="K209" s="343">
        <f t="shared" si="24"/>
      </c>
      <c r="L209" s="344">
        <f t="shared" si="25"/>
      </c>
      <c r="M209" s="345">
        <f t="shared" si="26"/>
      </c>
      <c r="N209" s="346">
        <f t="shared" si="26"/>
      </c>
      <c r="O209" s="47"/>
    </row>
    <row r="210" spans="1:15" ht="15" customHeight="1" outlineLevel="1">
      <c r="A210" s="294"/>
      <c r="B210" s="315" t="s">
        <v>231</v>
      </c>
      <c r="C210" s="316" t="str">
        <f>IF(C200&gt;"",C200,"")</f>
        <v>Aittokallio Evert</v>
      </c>
      <c r="D210" s="316" t="str">
        <f>IF(G198&gt;"",G198,"")</f>
        <v>Pitkänen Toni</v>
      </c>
      <c r="E210" s="347"/>
      <c r="F210" s="263"/>
      <c r="G210" s="250"/>
      <c r="H210" s="250"/>
      <c r="I210" s="250"/>
      <c r="J210" s="264"/>
      <c r="K210" s="317">
        <f t="shared" si="24"/>
      </c>
      <c r="L210" s="318">
        <f t="shared" si="25"/>
      </c>
      <c r="M210" s="319">
        <f t="shared" si="26"/>
      </c>
      <c r="N210" s="320">
        <f t="shared" si="26"/>
      </c>
      <c r="O210" s="47"/>
    </row>
    <row r="211" spans="1:15" ht="15" customHeight="1" outlineLevel="1" thickBot="1">
      <c r="A211" s="294"/>
      <c r="B211" s="331" t="s">
        <v>204</v>
      </c>
      <c r="C211" s="332" t="str">
        <f>IF(C198&gt;"",C198,"")</f>
        <v>Wang Shenran</v>
      </c>
      <c r="D211" s="332" t="str">
        <f>IF(G199&gt;"",G199,"")</f>
        <v>Pitkänen Tatu</v>
      </c>
      <c r="E211" s="348"/>
      <c r="F211" s="349"/>
      <c r="G211" s="333"/>
      <c r="H211" s="349"/>
      <c r="I211" s="333"/>
      <c r="J211" s="333"/>
      <c r="K211" s="335">
        <f t="shared" si="24"/>
      </c>
      <c r="L211" s="336">
        <f t="shared" si="25"/>
      </c>
      <c r="M211" s="337">
        <f t="shared" si="26"/>
      </c>
      <c r="N211" s="338">
        <f t="shared" si="26"/>
      </c>
      <c r="O211" s="47"/>
    </row>
    <row r="212" spans="1:15" ht="15.75" customHeight="1" outlineLevel="1" thickBot="1">
      <c r="A212" s="284"/>
      <c r="B212" s="214"/>
      <c r="C212" s="214"/>
      <c r="D212" s="214"/>
      <c r="E212" s="214"/>
      <c r="F212" s="214"/>
      <c r="G212" s="214"/>
      <c r="H212" s="214"/>
      <c r="I212" s="624" t="s">
        <v>206</v>
      </c>
      <c r="J212" s="625"/>
      <c r="K212" s="350">
        <f>IF(ISBLANK(C198),"",SUM(K203:K211))</f>
        <v>3</v>
      </c>
      <c r="L212" s="351">
        <f>IF(ISBLANK(G198),"",SUM(L203:L211))</f>
        <v>15</v>
      </c>
      <c r="M212" s="352">
        <f>IF(ISBLANK(F203),"",SUM(M203:M211))</f>
        <v>0</v>
      </c>
      <c r="N212" s="353">
        <f>IF(ISBLANK(F203),"",SUM(N203:N211))</f>
        <v>5</v>
      </c>
      <c r="O212" s="47"/>
    </row>
    <row r="213" spans="1:15" ht="12" customHeight="1" outlineLevel="1">
      <c r="A213" s="284"/>
      <c r="B213" s="243" t="s">
        <v>207</v>
      </c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354"/>
      <c r="O213" s="47"/>
    </row>
    <row r="214" spans="1:15" ht="15" outlineLevel="1">
      <c r="A214" s="284"/>
      <c r="B214" s="272" t="s">
        <v>208</v>
      </c>
      <c r="C214" s="272"/>
      <c r="D214" s="272" t="s">
        <v>209</v>
      </c>
      <c r="E214" s="273"/>
      <c r="F214" s="272"/>
      <c r="G214" s="272" t="s">
        <v>210</v>
      </c>
      <c r="H214" s="273"/>
      <c r="I214" s="272"/>
      <c r="J214" s="274" t="s">
        <v>211</v>
      </c>
      <c r="K214" s="47"/>
      <c r="L214" s="214"/>
      <c r="M214" s="214"/>
      <c r="N214" s="354"/>
      <c r="O214" s="47"/>
    </row>
    <row r="215" spans="1:15" ht="18.75" outlineLevel="1" thickBot="1">
      <c r="A215" s="284"/>
      <c r="B215" s="214"/>
      <c r="C215" s="214"/>
      <c r="D215" s="214"/>
      <c r="E215" s="214"/>
      <c r="F215" s="214"/>
      <c r="G215" s="214"/>
      <c r="H215" s="214"/>
      <c r="I215" s="214"/>
      <c r="J215" s="626" t="str">
        <f>IF(M212=5,C197,IF(N212=5,G197,""))</f>
        <v>Wega</v>
      </c>
      <c r="K215" s="627"/>
      <c r="L215" s="627"/>
      <c r="M215" s="627"/>
      <c r="N215" s="628"/>
      <c r="O215" s="47"/>
    </row>
    <row r="216" spans="1:15" ht="18.75" customHeight="1" outlineLevel="1" thickBot="1">
      <c r="A216" s="355"/>
      <c r="B216" s="356"/>
      <c r="C216" s="356"/>
      <c r="D216" s="356"/>
      <c r="E216" s="356"/>
      <c r="F216" s="356"/>
      <c r="G216" s="356"/>
      <c r="H216" s="356"/>
      <c r="I216" s="356"/>
      <c r="J216" s="357"/>
      <c r="K216" s="357"/>
      <c r="L216" s="357"/>
      <c r="M216" s="357"/>
      <c r="N216" s="358"/>
      <c r="O216" s="284"/>
    </row>
    <row r="217" s="411" customFormat="1" ht="12" thickTop="1"/>
    <row r="218" ht="19.5" thickBot="1">
      <c r="A218" s="279" t="s">
        <v>419</v>
      </c>
    </row>
    <row r="219" spans="1:17" ht="15.75" customHeight="1" outlineLevel="1" thickTop="1">
      <c r="A219" s="280"/>
      <c r="B219" s="281"/>
      <c r="C219" s="282"/>
      <c r="D219" s="283"/>
      <c r="E219" s="283"/>
      <c r="F219" s="584" t="s">
        <v>177</v>
      </c>
      <c r="G219" s="585"/>
      <c r="H219" s="586" t="s">
        <v>131</v>
      </c>
      <c r="I219" s="587"/>
      <c r="J219" s="587"/>
      <c r="K219" s="587"/>
      <c r="L219" s="587"/>
      <c r="M219" s="587"/>
      <c r="N219" s="588"/>
      <c r="O219" s="284"/>
      <c r="Q219" s="285" t="s">
        <v>214</v>
      </c>
    </row>
    <row r="220" spans="1:17" ht="15.75" customHeight="1" outlineLevel="1">
      <c r="A220" s="284"/>
      <c r="B220" s="286"/>
      <c r="C220" s="273" t="s">
        <v>215</v>
      </c>
      <c r="D220" s="214"/>
      <c r="E220" s="214"/>
      <c r="F220" s="589" t="s">
        <v>180</v>
      </c>
      <c r="G220" s="590"/>
      <c r="H220" s="591" t="s">
        <v>3</v>
      </c>
      <c r="I220" s="592"/>
      <c r="J220" s="593"/>
      <c r="K220" s="594"/>
      <c r="L220" s="594"/>
      <c r="M220" s="594"/>
      <c r="N220" s="595"/>
      <c r="O220" s="47"/>
      <c r="Q220" s="287" t="s">
        <v>216</v>
      </c>
    </row>
    <row r="221" spans="1:17" ht="15.75" outlineLevel="1">
      <c r="A221" s="284"/>
      <c r="B221" s="47"/>
      <c r="C221" s="286" t="s">
        <v>217</v>
      </c>
      <c r="D221" s="214"/>
      <c r="E221" s="214"/>
      <c r="F221" s="596" t="s">
        <v>182</v>
      </c>
      <c r="G221" s="597"/>
      <c r="H221" s="598" t="s">
        <v>235</v>
      </c>
      <c r="I221" s="599"/>
      <c r="J221" s="599"/>
      <c r="K221" s="599"/>
      <c r="L221" s="599"/>
      <c r="M221" s="599"/>
      <c r="N221" s="600"/>
      <c r="O221" s="47"/>
      <c r="Q221" s="287" t="s">
        <v>218</v>
      </c>
    </row>
    <row r="222" spans="1:15" ht="17.25" customHeight="1" outlineLevel="1" thickBot="1">
      <c r="A222" s="284"/>
      <c r="B222" s="218"/>
      <c r="C222" s="288" t="s">
        <v>219</v>
      </c>
      <c r="D222" s="47"/>
      <c r="E222" s="214"/>
      <c r="F222" s="601" t="s">
        <v>220</v>
      </c>
      <c r="G222" s="602"/>
      <c r="H222" s="603">
        <v>41342</v>
      </c>
      <c r="I222" s="604"/>
      <c r="J222" s="604"/>
      <c r="K222" s="289" t="s">
        <v>221</v>
      </c>
      <c r="L222" s="605">
        <v>0.5</v>
      </c>
      <c r="M222" s="606"/>
      <c r="N222" s="607"/>
      <c r="O222" s="47"/>
    </row>
    <row r="223" spans="1:15" ht="15.75" customHeight="1" outlineLevel="1" thickTop="1">
      <c r="A223" s="284"/>
      <c r="B223" s="241" t="s">
        <v>222</v>
      </c>
      <c r="D223" s="214"/>
      <c r="E223" s="214"/>
      <c r="F223" s="241" t="s">
        <v>222</v>
      </c>
      <c r="I223" s="290"/>
      <c r="J223" s="291"/>
      <c r="K223" s="292"/>
      <c r="L223" s="292"/>
      <c r="M223" s="292"/>
      <c r="N223" s="293"/>
      <c r="O223" s="47"/>
    </row>
    <row r="224" spans="1:15" ht="16.5" outlineLevel="1" thickBot="1">
      <c r="A224" s="294"/>
      <c r="B224" s="295" t="s">
        <v>186</v>
      </c>
      <c r="C224" s="608" t="s">
        <v>28</v>
      </c>
      <c r="D224" s="609"/>
      <c r="E224" s="296"/>
      <c r="F224" s="297" t="s">
        <v>187</v>
      </c>
      <c r="G224" s="610" t="s">
        <v>101</v>
      </c>
      <c r="H224" s="611"/>
      <c r="I224" s="611"/>
      <c r="J224" s="611"/>
      <c r="K224" s="611"/>
      <c r="L224" s="611"/>
      <c r="M224" s="611"/>
      <c r="N224" s="612"/>
      <c r="O224" s="47"/>
    </row>
    <row r="225" spans="1:15" ht="15" outlineLevel="1">
      <c r="A225" s="294"/>
      <c r="B225" s="298" t="s">
        <v>188</v>
      </c>
      <c r="C225" s="615" t="s">
        <v>246</v>
      </c>
      <c r="D225" s="629"/>
      <c r="E225" s="299"/>
      <c r="F225" s="300" t="s">
        <v>189</v>
      </c>
      <c r="G225" s="615" t="s">
        <v>283</v>
      </c>
      <c r="H225" s="616"/>
      <c r="I225" s="616"/>
      <c r="J225" s="616"/>
      <c r="K225" s="616"/>
      <c r="L225" s="616"/>
      <c r="M225" s="616"/>
      <c r="N225" s="617"/>
      <c r="O225" s="47"/>
    </row>
    <row r="226" spans="1:15" ht="15" outlineLevel="1">
      <c r="A226" s="294"/>
      <c r="B226" s="301" t="s">
        <v>190</v>
      </c>
      <c r="C226" s="620" t="s">
        <v>317</v>
      </c>
      <c r="D226" s="630"/>
      <c r="E226" s="299"/>
      <c r="F226" s="302" t="s">
        <v>191</v>
      </c>
      <c r="G226" s="631" t="s">
        <v>292</v>
      </c>
      <c r="H226" s="632"/>
      <c r="I226" s="632"/>
      <c r="J226" s="632"/>
      <c r="K226" s="632"/>
      <c r="L226" s="632"/>
      <c r="M226" s="632"/>
      <c r="N226" s="633"/>
      <c r="O226" s="47"/>
    </row>
    <row r="227" spans="1:15" ht="15" outlineLevel="1">
      <c r="A227" s="284"/>
      <c r="B227" s="301" t="s">
        <v>223</v>
      </c>
      <c r="C227" s="620" t="s">
        <v>313</v>
      </c>
      <c r="D227" s="630"/>
      <c r="E227" s="299"/>
      <c r="F227" s="303" t="s">
        <v>224</v>
      </c>
      <c r="G227" s="631" t="s">
        <v>541</v>
      </c>
      <c r="H227" s="632"/>
      <c r="I227" s="632"/>
      <c r="J227" s="632"/>
      <c r="K227" s="632"/>
      <c r="L227" s="632"/>
      <c r="M227" s="632"/>
      <c r="N227" s="633"/>
      <c r="O227" s="47"/>
    </row>
    <row r="228" spans="1:15" ht="14.25" customHeight="1" outlineLevel="1">
      <c r="A228" s="284"/>
      <c r="B228" s="214"/>
      <c r="C228" s="214"/>
      <c r="D228" s="214"/>
      <c r="E228" s="214"/>
      <c r="F228" s="241" t="s">
        <v>225</v>
      </c>
      <c r="G228" s="224"/>
      <c r="H228" s="224"/>
      <c r="I228" s="224"/>
      <c r="J228" s="214"/>
      <c r="K228" s="214"/>
      <c r="L228" s="214"/>
      <c r="M228" s="242"/>
      <c r="N228" s="304"/>
      <c r="O228" s="47"/>
    </row>
    <row r="229" spans="1:15" ht="12.75" customHeight="1" outlineLevel="1" thickBot="1">
      <c r="A229" s="284"/>
      <c r="B229" s="213" t="s">
        <v>226</v>
      </c>
      <c r="C229" s="214"/>
      <c r="D229" s="214"/>
      <c r="E229" s="214"/>
      <c r="F229" s="305" t="s">
        <v>195</v>
      </c>
      <c r="G229" s="305" t="s">
        <v>196</v>
      </c>
      <c r="H229" s="305" t="s">
        <v>197</v>
      </c>
      <c r="I229" s="305" t="s">
        <v>198</v>
      </c>
      <c r="J229" s="305" t="s">
        <v>199</v>
      </c>
      <c r="K229" s="622" t="s">
        <v>74</v>
      </c>
      <c r="L229" s="623"/>
      <c r="M229" s="305" t="s">
        <v>200</v>
      </c>
      <c r="N229" s="306" t="s">
        <v>13</v>
      </c>
      <c r="O229" s="47"/>
    </row>
    <row r="230" spans="1:15" ht="15" customHeight="1" outlineLevel="1">
      <c r="A230" s="294"/>
      <c r="B230" s="307" t="s">
        <v>201</v>
      </c>
      <c r="C230" s="308" t="str">
        <f>IF(C225&gt;"",C225,"")</f>
        <v>Seitz Miro</v>
      </c>
      <c r="D230" s="308" t="str">
        <f>IF(G225&gt;"",G225,"")</f>
        <v>Brinaru Benjamin</v>
      </c>
      <c r="E230" s="308"/>
      <c r="F230" s="309">
        <v>7</v>
      </c>
      <c r="G230" s="309">
        <v>-11</v>
      </c>
      <c r="H230" s="310">
        <v>-9</v>
      </c>
      <c r="I230" s="309">
        <v>-2</v>
      </c>
      <c r="J230" s="309"/>
      <c r="K230" s="311">
        <f>IF(ISBLANK(F230),"",COUNTIF(F230:J230,"&gt;=0"))</f>
        <v>1</v>
      </c>
      <c r="L230" s="312">
        <f>IF(ISBLANK(F230),"",(IF(LEFT(F230,1)="-",1,0)+IF(LEFT(G230,1)="-",1,0)+IF(LEFT(H230,1)="-",1,0)+IF(LEFT(I230,1)="-",1,0)+IF(LEFT(J230,1)="-",1,0)))</f>
        <v>3</v>
      </c>
      <c r="M230" s="313">
        <f>IF(K230=3,1,"")</f>
      </c>
      <c r="N230" s="314">
        <f>IF(L230=3,1,"")</f>
        <v>1</v>
      </c>
      <c r="O230" s="47"/>
    </row>
    <row r="231" spans="1:15" ht="15" customHeight="1" outlineLevel="1">
      <c r="A231" s="294"/>
      <c r="B231" s="315" t="s">
        <v>202</v>
      </c>
      <c r="C231" s="316" t="str">
        <f>IF(C226&gt;"",C226,"")</f>
        <v>Flemming Veikka</v>
      </c>
      <c r="D231" s="316" t="str">
        <f>IF(G226&gt;"",G226,"")</f>
        <v>Holmberg Erik</v>
      </c>
      <c r="E231" s="316"/>
      <c r="F231" s="255">
        <v>1</v>
      </c>
      <c r="G231" s="250">
        <v>1</v>
      </c>
      <c r="H231" s="250">
        <v>3</v>
      </c>
      <c r="I231" s="250"/>
      <c r="J231" s="250"/>
      <c r="K231" s="317">
        <f>IF(ISBLANK(F231),"",COUNTIF(F231:J231,"&gt;=0"))</f>
        <v>3</v>
      </c>
      <c r="L231" s="318">
        <f>IF(ISBLANK(F231),"",(IF(LEFT(F231,1)="-",1,0)+IF(LEFT(G231,1)="-",1,0)+IF(LEFT(H231,1)="-",1,0)+IF(LEFT(I231,1)="-",1,0)+IF(LEFT(J231,1)="-",1,0)))</f>
        <v>0</v>
      </c>
      <c r="M231" s="319">
        <f>IF(K231=3,1,"")</f>
        <v>1</v>
      </c>
      <c r="N231" s="320">
        <f>IF(L231=3,1,"")</f>
      </c>
      <c r="O231" s="47"/>
    </row>
    <row r="232" spans="1:15" ht="15" customHeight="1" outlineLevel="1" thickBot="1">
      <c r="A232" s="294"/>
      <c r="B232" s="321" t="s">
        <v>227</v>
      </c>
      <c r="C232" s="322" t="str">
        <f>IF(C227&gt;"",C227,"")</f>
        <v>Naumi Alex</v>
      </c>
      <c r="D232" s="322" t="str">
        <f>IF(G227&gt;"",G227,"")</f>
        <v>Janssons Rolands</v>
      </c>
      <c r="E232" s="322"/>
      <c r="F232" s="255">
        <v>11</v>
      </c>
      <c r="G232" s="323">
        <v>7</v>
      </c>
      <c r="H232" s="255">
        <v>4</v>
      </c>
      <c r="I232" s="255"/>
      <c r="J232" s="255"/>
      <c r="K232" s="317">
        <f aca="true" t="shared" si="27" ref="K232:K238">IF(ISBLANK(F232),"",COUNTIF(F232:J232,"&gt;=0"))</f>
        <v>3</v>
      </c>
      <c r="L232" s="324">
        <f aca="true" t="shared" si="28" ref="L232:L238">IF(ISBLANK(F232),"",(IF(LEFT(F232,1)="-",1,0)+IF(LEFT(G232,1)="-",1,0)+IF(LEFT(H232,1)="-",1,0)+IF(LEFT(I232,1)="-",1,0)+IF(LEFT(J232,1)="-",1,0)))</f>
        <v>0</v>
      </c>
      <c r="M232" s="325">
        <f aca="true" t="shared" si="29" ref="M232:N238">IF(K232=3,1,"")</f>
        <v>1</v>
      </c>
      <c r="N232" s="326">
        <f t="shared" si="29"/>
      </c>
      <c r="O232" s="47"/>
    </row>
    <row r="233" spans="1:15" ht="15" customHeight="1" outlineLevel="1">
      <c r="A233" s="294"/>
      <c r="B233" s="327" t="s">
        <v>205</v>
      </c>
      <c r="C233" s="308" t="str">
        <f>IF(C226&gt;"",C226,"")</f>
        <v>Flemming Veikka</v>
      </c>
      <c r="D233" s="308" t="str">
        <f>IF(G225&gt;"",G225,"")</f>
        <v>Brinaru Benjamin</v>
      </c>
      <c r="E233" s="328"/>
      <c r="F233" s="329">
        <v>7</v>
      </c>
      <c r="G233" s="330">
        <v>5</v>
      </c>
      <c r="H233" s="329">
        <v>6</v>
      </c>
      <c r="I233" s="329"/>
      <c r="J233" s="329"/>
      <c r="K233" s="311">
        <f t="shared" si="27"/>
        <v>3</v>
      </c>
      <c r="L233" s="312">
        <f t="shared" si="28"/>
        <v>0</v>
      </c>
      <c r="M233" s="313">
        <f t="shared" si="29"/>
        <v>1</v>
      </c>
      <c r="N233" s="314">
        <f t="shared" si="29"/>
      </c>
      <c r="O233" s="47"/>
    </row>
    <row r="234" spans="1:15" ht="15" customHeight="1" outlineLevel="1">
      <c r="A234" s="294"/>
      <c r="B234" s="321" t="s">
        <v>228</v>
      </c>
      <c r="C234" s="316" t="str">
        <f>IF(C225&gt;"",C225,"")</f>
        <v>Seitz Miro</v>
      </c>
      <c r="D234" s="316" t="str">
        <f>IF(G227&gt;"",G227,"")</f>
        <v>Janssons Rolands</v>
      </c>
      <c r="E234" s="322"/>
      <c r="F234" s="255">
        <v>7</v>
      </c>
      <c r="G234" s="323">
        <v>-6</v>
      </c>
      <c r="H234" s="255">
        <v>15</v>
      </c>
      <c r="I234" s="255">
        <v>-4</v>
      </c>
      <c r="J234" s="255">
        <v>-8</v>
      </c>
      <c r="K234" s="317">
        <f t="shared" si="27"/>
        <v>2</v>
      </c>
      <c r="L234" s="318">
        <f t="shared" si="28"/>
        <v>3</v>
      </c>
      <c r="M234" s="319">
        <f t="shared" si="29"/>
      </c>
      <c r="N234" s="320">
        <f t="shared" si="29"/>
        <v>1</v>
      </c>
      <c r="O234" s="47"/>
    </row>
    <row r="235" spans="1:15" ht="15" customHeight="1" outlineLevel="1" thickBot="1">
      <c r="A235" s="294"/>
      <c r="B235" s="331" t="s">
        <v>229</v>
      </c>
      <c r="C235" s="332" t="str">
        <f>IF(C227&gt;"",C227,"")</f>
        <v>Naumi Alex</v>
      </c>
      <c r="D235" s="332" t="str">
        <f>IF(G226&gt;"",G226,"")</f>
        <v>Holmberg Erik</v>
      </c>
      <c r="E235" s="332"/>
      <c r="F235" s="333">
        <v>3</v>
      </c>
      <c r="G235" s="334">
        <v>4</v>
      </c>
      <c r="H235" s="333">
        <v>2</v>
      </c>
      <c r="I235" s="333"/>
      <c r="J235" s="333"/>
      <c r="K235" s="335">
        <f t="shared" si="27"/>
        <v>3</v>
      </c>
      <c r="L235" s="336">
        <f t="shared" si="28"/>
        <v>0</v>
      </c>
      <c r="M235" s="337">
        <f t="shared" si="29"/>
        <v>1</v>
      </c>
      <c r="N235" s="338">
        <f t="shared" si="29"/>
      </c>
      <c r="O235" s="47"/>
    </row>
    <row r="236" spans="1:15" ht="15" customHeight="1" outlineLevel="1">
      <c r="A236" s="294"/>
      <c r="B236" s="339" t="s">
        <v>230</v>
      </c>
      <c r="C236" s="340" t="str">
        <f>IF(C226&gt;"",C226,"")</f>
        <v>Flemming Veikka</v>
      </c>
      <c r="D236" s="340" t="str">
        <f>IF(G227&gt;"",G227,"")</f>
        <v>Janssons Rolands</v>
      </c>
      <c r="E236" s="341"/>
      <c r="F236" s="263">
        <v>1</v>
      </c>
      <c r="G236" s="263">
        <v>8</v>
      </c>
      <c r="H236" s="263">
        <v>7</v>
      </c>
      <c r="I236" s="263"/>
      <c r="J236" s="342"/>
      <c r="K236" s="343">
        <f t="shared" si="27"/>
        <v>3</v>
      </c>
      <c r="L236" s="344">
        <f t="shared" si="28"/>
        <v>0</v>
      </c>
      <c r="M236" s="345">
        <f t="shared" si="29"/>
        <v>1</v>
      </c>
      <c r="N236" s="346">
        <f t="shared" si="29"/>
      </c>
      <c r="O236" s="47"/>
    </row>
    <row r="237" spans="1:15" ht="15" customHeight="1" outlineLevel="1">
      <c r="A237" s="294"/>
      <c r="B237" s="315" t="s">
        <v>231</v>
      </c>
      <c r="C237" s="316" t="str">
        <f>IF(C227&gt;"",C227,"")</f>
        <v>Naumi Alex</v>
      </c>
      <c r="D237" s="316" t="str">
        <f>IF(G225&gt;"",G225,"")</f>
        <v>Brinaru Benjamin</v>
      </c>
      <c r="E237" s="347"/>
      <c r="F237" s="263"/>
      <c r="G237" s="250"/>
      <c r="H237" s="250"/>
      <c r="I237" s="250"/>
      <c r="J237" s="264"/>
      <c r="K237" s="317">
        <f t="shared" si="27"/>
      </c>
      <c r="L237" s="318">
        <f t="shared" si="28"/>
      </c>
      <c r="M237" s="319">
        <f t="shared" si="29"/>
      </c>
      <c r="N237" s="320">
        <f t="shared" si="29"/>
      </c>
      <c r="O237" s="47"/>
    </row>
    <row r="238" spans="1:15" ht="15" customHeight="1" outlineLevel="1" thickBot="1">
      <c r="A238" s="294"/>
      <c r="B238" s="331" t="s">
        <v>204</v>
      </c>
      <c r="C238" s="332" t="str">
        <f>IF(C225&gt;"",C225,"")</f>
        <v>Seitz Miro</v>
      </c>
      <c r="D238" s="332" t="str">
        <f>IF(G226&gt;"",G226,"")</f>
        <v>Holmberg Erik</v>
      </c>
      <c r="E238" s="348"/>
      <c r="F238" s="349"/>
      <c r="G238" s="333"/>
      <c r="H238" s="349"/>
      <c r="I238" s="333"/>
      <c r="J238" s="333"/>
      <c r="K238" s="335">
        <f t="shared" si="27"/>
      </c>
      <c r="L238" s="336">
        <f t="shared" si="28"/>
      </c>
      <c r="M238" s="337">
        <f t="shared" si="29"/>
      </c>
      <c r="N238" s="338">
        <f t="shared" si="29"/>
      </c>
      <c r="O238" s="47"/>
    </row>
    <row r="239" spans="1:15" ht="15.75" customHeight="1" outlineLevel="1" thickBot="1">
      <c r="A239" s="284"/>
      <c r="B239" s="214"/>
      <c r="C239" s="214"/>
      <c r="D239" s="214"/>
      <c r="E239" s="214"/>
      <c r="F239" s="214"/>
      <c r="G239" s="214"/>
      <c r="H239" s="214"/>
      <c r="I239" s="624" t="s">
        <v>206</v>
      </c>
      <c r="J239" s="625"/>
      <c r="K239" s="350">
        <f>IF(ISBLANK(C225),"",SUM(K230:K238))</f>
        <v>18</v>
      </c>
      <c r="L239" s="351">
        <f>IF(ISBLANK(G225),"",SUM(L230:L238))</f>
        <v>6</v>
      </c>
      <c r="M239" s="352">
        <f>IF(ISBLANK(F230),"",SUM(M230:M238))</f>
        <v>5</v>
      </c>
      <c r="N239" s="353">
        <f>IF(ISBLANK(F230),"",SUM(N230:N238))</f>
        <v>2</v>
      </c>
      <c r="O239" s="47"/>
    </row>
    <row r="240" spans="1:15" ht="12" customHeight="1" outlineLevel="1">
      <c r="A240" s="284"/>
      <c r="B240" s="243" t="s">
        <v>207</v>
      </c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354"/>
      <c r="O240" s="47"/>
    </row>
    <row r="241" spans="1:15" ht="15" outlineLevel="1">
      <c r="A241" s="284"/>
      <c r="B241" s="272" t="s">
        <v>208</v>
      </c>
      <c r="C241" s="272"/>
      <c r="D241" s="272" t="s">
        <v>209</v>
      </c>
      <c r="E241" s="273"/>
      <c r="F241" s="272"/>
      <c r="G241" s="272" t="s">
        <v>210</v>
      </c>
      <c r="H241" s="273"/>
      <c r="I241" s="272"/>
      <c r="J241" s="274" t="s">
        <v>211</v>
      </c>
      <c r="K241" s="47"/>
      <c r="L241" s="214"/>
      <c r="M241" s="214"/>
      <c r="N241" s="354"/>
      <c r="O241" s="47"/>
    </row>
    <row r="242" spans="1:15" ht="18.75" outlineLevel="1" thickBot="1">
      <c r="A242" s="284"/>
      <c r="B242" s="214"/>
      <c r="C242" s="214"/>
      <c r="D242" s="214"/>
      <c r="E242" s="214"/>
      <c r="F242" s="214"/>
      <c r="G242" s="214"/>
      <c r="H242" s="214"/>
      <c r="I242" s="214"/>
      <c r="J242" s="626" t="str">
        <f>IF(M239=5,C224,IF(N239=5,G224,""))</f>
        <v>KoKa</v>
      </c>
      <c r="K242" s="627"/>
      <c r="L242" s="627"/>
      <c r="M242" s="627"/>
      <c r="N242" s="628"/>
      <c r="O242" s="47"/>
    </row>
    <row r="243" spans="1:15" ht="18.75" customHeight="1" outlineLevel="1" thickBot="1">
      <c r="A243" s="355"/>
      <c r="B243" s="356"/>
      <c r="C243" s="356"/>
      <c r="D243" s="356"/>
      <c r="E243" s="356"/>
      <c r="F243" s="356"/>
      <c r="G243" s="356"/>
      <c r="H243" s="356"/>
      <c r="I243" s="356"/>
      <c r="J243" s="357"/>
      <c r="K243" s="357"/>
      <c r="L243" s="357"/>
      <c r="M243" s="357"/>
      <c r="N243" s="358"/>
      <c r="O243" s="284"/>
    </row>
    <row r="244" s="411" customFormat="1" ht="12" thickTop="1"/>
    <row r="245" ht="19.5" thickBot="1">
      <c r="A245" s="279" t="s">
        <v>455</v>
      </c>
    </row>
    <row r="246" spans="1:17" ht="15.75" customHeight="1" outlineLevel="1" thickTop="1">
      <c r="A246" s="280"/>
      <c r="B246" s="281"/>
      <c r="C246" s="282"/>
      <c r="D246" s="283"/>
      <c r="E246" s="283"/>
      <c r="F246" s="584" t="s">
        <v>177</v>
      </c>
      <c r="G246" s="585"/>
      <c r="H246" s="586" t="s">
        <v>131</v>
      </c>
      <c r="I246" s="587"/>
      <c r="J246" s="587"/>
      <c r="K246" s="587"/>
      <c r="L246" s="587"/>
      <c r="M246" s="587"/>
      <c r="N246" s="588"/>
      <c r="O246" s="284"/>
      <c r="Q246" s="285" t="s">
        <v>214</v>
      </c>
    </row>
    <row r="247" spans="1:17" ht="15.75" customHeight="1" outlineLevel="1">
      <c r="A247" s="284"/>
      <c r="B247" s="286"/>
      <c r="C247" s="273" t="s">
        <v>215</v>
      </c>
      <c r="D247" s="214"/>
      <c r="E247" s="214"/>
      <c r="F247" s="589" t="s">
        <v>180</v>
      </c>
      <c r="G247" s="590"/>
      <c r="H247" s="591" t="s">
        <v>3</v>
      </c>
      <c r="I247" s="592"/>
      <c r="J247" s="593"/>
      <c r="K247" s="594"/>
      <c r="L247" s="594"/>
      <c r="M247" s="594"/>
      <c r="N247" s="595"/>
      <c r="O247" s="47"/>
      <c r="Q247" s="287" t="s">
        <v>216</v>
      </c>
    </row>
    <row r="248" spans="1:17" ht="15.75" outlineLevel="1">
      <c r="A248" s="284"/>
      <c r="B248" s="47"/>
      <c r="C248" s="286" t="s">
        <v>217</v>
      </c>
      <c r="D248" s="214"/>
      <c r="E248" s="214"/>
      <c r="F248" s="596" t="s">
        <v>182</v>
      </c>
      <c r="G248" s="597"/>
      <c r="H248" s="598" t="s">
        <v>235</v>
      </c>
      <c r="I248" s="599"/>
      <c r="J248" s="599"/>
      <c r="K248" s="599"/>
      <c r="L248" s="599"/>
      <c r="M248" s="599"/>
      <c r="N248" s="600"/>
      <c r="O248" s="47"/>
      <c r="Q248" s="287" t="s">
        <v>218</v>
      </c>
    </row>
    <row r="249" spans="1:15" ht="17.25" customHeight="1" outlineLevel="1" thickBot="1">
      <c r="A249" s="284"/>
      <c r="B249" s="218"/>
      <c r="C249" s="288" t="s">
        <v>219</v>
      </c>
      <c r="D249" s="47"/>
      <c r="E249" s="214"/>
      <c r="F249" s="601" t="s">
        <v>220</v>
      </c>
      <c r="G249" s="602"/>
      <c r="H249" s="603">
        <v>41342</v>
      </c>
      <c r="I249" s="604"/>
      <c r="J249" s="604"/>
      <c r="K249" s="289" t="s">
        <v>221</v>
      </c>
      <c r="L249" s="605">
        <v>0.5833333333333334</v>
      </c>
      <c r="M249" s="606"/>
      <c r="N249" s="607"/>
      <c r="O249" s="47"/>
    </row>
    <row r="250" spans="1:15" ht="15.75" customHeight="1" outlineLevel="1" thickTop="1">
      <c r="A250" s="284"/>
      <c r="B250" s="241" t="s">
        <v>222</v>
      </c>
      <c r="D250" s="214"/>
      <c r="E250" s="214"/>
      <c r="F250" s="241" t="s">
        <v>222</v>
      </c>
      <c r="I250" s="290"/>
      <c r="J250" s="291"/>
      <c r="K250" s="292"/>
      <c r="L250" s="292"/>
      <c r="M250" s="292"/>
      <c r="N250" s="293"/>
      <c r="O250" s="47"/>
    </row>
    <row r="251" spans="1:15" ht="16.5" outlineLevel="1" thickBot="1">
      <c r="A251" s="294"/>
      <c r="B251" s="295" t="s">
        <v>186</v>
      </c>
      <c r="C251" s="608" t="s">
        <v>27</v>
      </c>
      <c r="D251" s="609"/>
      <c r="E251" s="296"/>
      <c r="F251" s="297" t="s">
        <v>187</v>
      </c>
      <c r="G251" s="610" t="s">
        <v>109</v>
      </c>
      <c r="H251" s="611"/>
      <c r="I251" s="611"/>
      <c r="J251" s="611"/>
      <c r="K251" s="611"/>
      <c r="L251" s="611"/>
      <c r="M251" s="611"/>
      <c r="N251" s="612"/>
      <c r="O251" s="47"/>
    </row>
    <row r="252" spans="1:15" ht="15" outlineLevel="1">
      <c r="A252" s="294"/>
      <c r="B252" s="298" t="s">
        <v>188</v>
      </c>
      <c r="C252" s="615" t="s">
        <v>327</v>
      </c>
      <c r="D252" s="629"/>
      <c r="E252" s="299"/>
      <c r="F252" s="300" t="s">
        <v>189</v>
      </c>
      <c r="G252" s="615" t="s">
        <v>334</v>
      </c>
      <c r="H252" s="616"/>
      <c r="I252" s="616"/>
      <c r="J252" s="616"/>
      <c r="K252" s="616"/>
      <c r="L252" s="616"/>
      <c r="M252" s="616"/>
      <c r="N252" s="617"/>
      <c r="O252" s="47"/>
    </row>
    <row r="253" spans="1:15" ht="15" outlineLevel="1">
      <c r="A253" s="294"/>
      <c r="B253" s="301" t="s">
        <v>190</v>
      </c>
      <c r="C253" s="620" t="s">
        <v>335</v>
      </c>
      <c r="D253" s="630"/>
      <c r="E253" s="299"/>
      <c r="F253" s="302" t="s">
        <v>191</v>
      </c>
      <c r="G253" s="631" t="s">
        <v>245</v>
      </c>
      <c r="H253" s="632"/>
      <c r="I253" s="632"/>
      <c r="J253" s="632"/>
      <c r="K253" s="632"/>
      <c r="L253" s="632"/>
      <c r="M253" s="632"/>
      <c r="N253" s="633"/>
      <c r="O253" s="47"/>
    </row>
    <row r="254" spans="1:15" ht="15" outlineLevel="1">
      <c r="A254" s="284"/>
      <c r="B254" s="301" t="s">
        <v>223</v>
      </c>
      <c r="C254" s="620" t="s">
        <v>323</v>
      </c>
      <c r="D254" s="630"/>
      <c r="E254" s="299"/>
      <c r="F254" s="303" t="s">
        <v>224</v>
      </c>
      <c r="G254" s="631" t="s">
        <v>331</v>
      </c>
      <c r="H254" s="632"/>
      <c r="I254" s="632"/>
      <c r="J254" s="632"/>
      <c r="K254" s="632"/>
      <c r="L254" s="632"/>
      <c r="M254" s="632"/>
      <c r="N254" s="633"/>
      <c r="O254" s="47"/>
    </row>
    <row r="255" spans="1:15" ht="14.25" customHeight="1" outlineLevel="1">
      <c r="A255" s="284"/>
      <c r="B255" s="214"/>
      <c r="C255" s="214"/>
      <c r="D255" s="214"/>
      <c r="E255" s="214"/>
      <c r="F255" s="241" t="s">
        <v>225</v>
      </c>
      <c r="G255" s="224"/>
      <c r="H255" s="224"/>
      <c r="I255" s="224"/>
      <c r="J255" s="214"/>
      <c r="K255" s="214"/>
      <c r="L255" s="214"/>
      <c r="M255" s="242"/>
      <c r="N255" s="304"/>
      <c r="O255" s="47"/>
    </row>
    <row r="256" spans="1:15" ht="12.75" customHeight="1" outlineLevel="1" thickBot="1">
      <c r="A256" s="284"/>
      <c r="B256" s="213" t="s">
        <v>226</v>
      </c>
      <c r="C256" s="214"/>
      <c r="D256" s="214"/>
      <c r="E256" s="214"/>
      <c r="F256" s="305" t="s">
        <v>195</v>
      </c>
      <c r="G256" s="305" t="s">
        <v>196</v>
      </c>
      <c r="H256" s="305" t="s">
        <v>197</v>
      </c>
      <c r="I256" s="305" t="s">
        <v>198</v>
      </c>
      <c r="J256" s="305" t="s">
        <v>199</v>
      </c>
      <c r="K256" s="622" t="s">
        <v>74</v>
      </c>
      <c r="L256" s="623"/>
      <c r="M256" s="305" t="s">
        <v>200</v>
      </c>
      <c r="N256" s="306" t="s">
        <v>13</v>
      </c>
      <c r="O256" s="47"/>
    </row>
    <row r="257" spans="1:15" ht="15" customHeight="1" outlineLevel="1">
      <c r="A257" s="294"/>
      <c r="B257" s="307" t="s">
        <v>201</v>
      </c>
      <c r="C257" s="308" t="str">
        <f>IF(C252&gt;"",C252,"")</f>
        <v>Ruotsalainen Topi</v>
      </c>
      <c r="D257" s="308" t="str">
        <f>IF(G252&gt;"",G252,"")</f>
        <v>Kantonistov Mikhail</v>
      </c>
      <c r="E257" s="308"/>
      <c r="F257" s="309">
        <v>-4</v>
      </c>
      <c r="G257" s="309">
        <v>-7</v>
      </c>
      <c r="H257" s="310">
        <v>-6</v>
      </c>
      <c r="I257" s="309"/>
      <c r="J257" s="309"/>
      <c r="K257" s="311">
        <f>IF(ISBLANK(F257),"",COUNTIF(F257:J257,"&gt;=0"))</f>
        <v>0</v>
      </c>
      <c r="L257" s="312">
        <f>IF(ISBLANK(F257),"",(IF(LEFT(F257,1)="-",1,0)+IF(LEFT(G257,1)="-",1,0)+IF(LEFT(H257,1)="-",1,0)+IF(LEFT(I257,1)="-",1,0)+IF(LEFT(J257,1)="-",1,0)))</f>
        <v>3</v>
      </c>
      <c r="M257" s="313">
        <f>IF(K257=3,1,"")</f>
      </c>
      <c r="N257" s="314">
        <f>IF(L257=3,1,"")</f>
        <v>1</v>
      </c>
      <c r="O257" s="47"/>
    </row>
    <row r="258" spans="1:15" ht="15" customHeight="1" outlineLevel="1">
      <c r="A258" s="294"/>
      <c r="B258" s="315" t="s">
        <v>202</v>
      </c>
      <c r="C258" s="316" t="str">
        <f>IF(C253&gt;"",C253,"")</f>
        <v>Miettinen Jimi</v>
      </c>
      <c r="D258" s="316" t="str">
        <f>IF(G253&gt;"",G253,"")</f>
        <v>Nyberg Johan</v>
      </c>
      <c r="E258" s="316"/>
      <c r="F258" s="255">
        <v>5</v>
      </c>
      <c r="G258" s="250">
        <v>-9</v>
      </c>
      <c r="H258" s="250">
        <v>6</v>
      </c>
      <c r="I258" s="250">
        <v>5</v>
      </c>
      <c r="J258" s="250"/>
      <c r="K258" s="317">
        <f>IF(ISBLANK(F258),"",COUNTIF(F258:J258,"&gt;=0"))</f>
        <v>3</v>
      </c>
      <c r="L258" s="318">
        <f>IF(ISBLANK(F258),"",(IF(LEFT(F258,1)="-",1,0)+IF(LEFT(G258,1)="-",1,0)+IF(LEFT(H258,1)="-",1,0)+IF(LEFT(I258,1)="-",1,0)+IF(LEFT(J258,1)="-",1,0)))</f>
        <v>1</v>
      </c>
      <c r="M258" s="319">
        <f>IF(K258=3,1,"")</f>
        <v>1</v>
      </c>
      <c r="N258" s="320">
        <f>IF(L258=3,1,"")</f>
      </c>
      <c r="O258" s="47"/>
    </row>
    <row r="259" spans="1:15" ht="15" customHeight="1" outlineLevel="1" thickBot="1">
      <c r="A259" s="294"/>
      <c r="B259" s="321" t="s">
        <v>227</v>
      </c>
      <c r="C259" s="322" t="str">
        <f>IF(C254&gt;"",C254,"")</f>
        <v>Leskinen Samu</v>
      </c>
      <c r="D259" s="322" t="str">
        <f>IF(G254&gt;"",G254,"")</f>
        <v>Nyberg Jan</v>
      </c>
      <c r="E259" s="322"/>
      <c r="F259" s="255">
        <v>-6</v>
      </c>
      <c r="G259" s="323">
        <v>-2</v>
      </c>
      <c r="H259" s="255">
        <v>-6</v>
      </c>
      <c r="I259" s="255"/>
      <c r="J259" s="255"/>
      <c r="K259" s="317">
        <f aca="true" t="shared" si="30" ref="K259:K265">IF(ISBLANK(F259),"",COUNTIF(F259:J259,"&gt;=0"))</f>
        <v>0</v>
      </c>
      <c r="L259" s="324">
        <f aca="true" t="shared" si="31" ref="L259:L265">IF(ISBLANK(F259),"",(IF(LEFT(F259,1)="-",1,0)+IF(LEFT(G259,1)="-",1,0)+IF(LEFT(H259,1)="-",1,0)+IF(LEFT(I259,1)="-",1,0)+IF(LEFT(J259,1)="-",1,0)))</f>
        <v>3</v>
      </c>
      <c r="M259" s="325">
        <f aca="true" t="shared" si="32" ref="M259:N265">IF(K259=3,1,"")</f>
      </c>
      <c r="N259" s="326">
        <f t="shared" si="32"/>
        <v>1</v>
      </c>
      <c r="O259" s="47"/>
    </row>
    <row r="260" spans="1:15" ht="15" customHeight="1" outlineLevel="1">
      <c r="A260" s="294"/>
      <c r="B260" s="327" t="s">
        <v>205</v>
      </c>
      <c r="C260" s="308" t="str">
        <f>IF(C253&gt;"",C253,"")</f>
        <v>Miettinen Jimi</v>
      </c>
      <c r="D260" s="308" t="str">
        <f>IF(G252&gt;"",G252,"")</f>
        <v>Kantonistov Mikhail</v>
      </c>
      <c r="E260" s="328"/>
      <c r="F260" s="329">
        <v>-3</v>
      </c>
      <c r="G260" s="330">
        <v>-7</v>
      </c>
      <c r="H260" s="329">
        <v>-8</v>
      </c>
      <c r="I260" s="329"/>
      <c r="J260" s="329"/>
      <c r="K260" s="311">
        <f t="shared" si="30"/>
        <v>0</v>
      </c>
      <c r="L260" s="312">
        <f t="shared" si="31"/>
        <v>3</v>
      </c>
      <c r="M260" s="313">
        <f t="shared" si="32"/>
      </c>
      <c r="N260" s="314">
        <f t="shared" si="32"/>
        <v>1</v>
      </c>
      <c r="O260" s="47"/>
    </row>
    <row r="261" spans="1:15" ht="15" customHeight="1" outlineLevel="1">
      <c r="A261" s="294"/>
      <c r="B261" s="321" t="s">
        <v>228</v>
      </c>
      <c r="C261" s="316" t="str">
        <f>IF(C252&gt;"",C252,"")</f>
        <v>Ruotsalainen Topi</v>
      </c>
      <c r="D261" s="316" t="str">
        <f>IF(G254&gt;"",G254,"")</f>
        <v>Nyberg Jan</v>
      </c>
      <c r="E261" s="322"/>
      <c r="F261" s="255">
        <v>-3</v>
      </c>
      <c r="G261" s="323">
        <v>-2</v>
      </c>
      <c r="H261" s="255">
        <v>-8</v>
      </c>
      <c r="I261" s="255"/>
      <c r="J261" s="255"/>
      <c r="K261" s="317">
        <f t="shared" si="30"/>
        <v>0</v>
      </c>
      <c r="L261" s="318">
        <f t="shared" si="31"/>
        <v>3</v>
      </c>
      <c r="M261" s="319">
        <f t="shared" si="32"/>
      </c>
      <c r="N261" s="320">
        <f t="shared" si="32"/>
        <v>1</v>
      </c>
      <c r="O261" s="47"/>
    </row>
    <row r="262" spans="1:15" ht="15" customHeight="1" outlineLevel="1" thickBot="1">
      <c r="A262" s="294"/>
      <c r="B262" s="331" t="s">
        <v>229</v>
      </c>
      <c r="C262" s="332" t="str">
        <f>IF(C254&gt;"",C254,"")</f>
        <v>Leskinen Samu</v>
      </c>
      <c r="D262" s="332" t="str">
        <f>IF(G253&gt;"",G253,"")</f>
        <v>Nyberg Johan</v>
      </c>
      <c r="E262" s="332"/>
      <c r="F262" s="333">
        <v>-6</v>
      </c>
      <c r="G262" s="334">
        <v>-9</v>
      </c>
      <c r="H262" s="333">
        <v>-2</v>
      </c>
      <c r="I262" s="333"/>
      <c r="J262" s="333"/>
      <c r="K262" s="335">
        <f t="shared" si="30"/>
        <v>0</v>
      </c>
      <c r="L262" s="336">
        <f t="shared" si="31"/>
        <v>3</v>
      </c>
      <c r="M262" s="337">
        <f t="shared" si="32"/>
      </c>
      <c r="N262" s="338">
        <f t="shared" si="32"/>
        <v>1</v>
      </c>
      <c r="O262" s="47"/>
    </row>
    <row r="263" spans="1:15" ht="15" customHeight="1" outlineLevel="1">
      <c r="A263" s="294"/>
      <c r="B263" s="339" t="s">
        <v>230</v>
      </c>
      <c r="C263" s="340" t="str">
        <f>IF(C253&gt;"",C253,"")</f>
        <v>Miettinen Jimi</v>
      </c>
      <c r="D263" s="340" t="str">
        <f>IF(G254&gt;"",G254,"")</f>
        <v>Nyberg Jan</v>
      </c>
      <c r="E263" s="341"/>
      <c r="F263" s="263"/>
      <c r="G263" s="263"/>
      <c r="H263" s="263"/>
      <c r="I263" s="263"/>
      <c r="J263" s="342"/>
      <c r="K263" s="343">
        <f t="shared" si="30"/>
      </c>
      <c r="L263" s="344">
        <f t="shared" si="31"/>
      </c>
      <c r="M263" s="345">
        <f t="shared" si="32"/>
      </c>
      <c r="N263" s="346">
        <f t="shared" si="32"/>
      </c>
      <c r="O263" s="47"/>
    </row>
    <row r="264" spans="1:15" ht="15" customHeight="1" outlineLevel="1">
      <c r="A264" s="294"/>
      <c r="B264" s="315" t="s">
        <v>231</v>
      </c>
      <c r="C264" s="316" t="str">
        <f>IF(C254&gt;"",C254,"")</f>
        <v>Leskinen Samu</v>
      </c>
      <c r="D264" s="316" t="str">
        <f>IF(G252&gt;"",G252,"")</f>
        <v>Kantonistov Mikhail</v>
      </c>
      <c r="E264" s="347"/>
      <c r="F264" s="263"/>
      <c r="G264" s="250"/>
      <c r="H264" s="250"/>
      <c r="I264" s="250"/>
      <c r="J264" s="264"/>
      <c r="K264" s="317">
        <f t="shared" si="30"/>
      </c>
      <c r="L264" s="318">
        <f t="shared" si="31"/>
      </c>
      <c r="M264" s="319">
        <f t="shared" si="32"/>
      </c>
      <c r="N264" s="320">
        <f t="shared" si="32"/>
      </c>
      <c r="O264" s="47"/>
    </row>
    <row r="265" spans="1:15" ht="15" customHeight="1" outlineLevel="1" thickBot="1">
      <c r="A265" s="294"/>
      <c r="B265" s="331" t="s">
        <v>204</v>
      </c>
      <c r="C265" s="332" t="str">
        <f>IF(C252&gt;"",C252,"")</f>
        <v>Ruotsalainen Topi</v>
      </c>
      <c r="D265" s="332" t="str">
        <f>IF(G253&gt;"",G253,"")</f>
        <v>Nyberg Johan</v>
      </c>
      <c r="E265" s="348"/>
      <c r="F265" s="349"/>
      <c r="G265" s="333"/>
      <c r="H265" s="349"/>
      <c r="I265" s="333"/>
      <c r="J265" s="333"/>
      <c r="K265" s="335">
        <f t="shared" si="30"/>
      </c>
      <c r="L265" s="336">
        <f t="shared" si="31"/>
      </c>
      <c r="M265" s="337">
        <f t="shared" si="32"/>
      </c>
      <c r="N265" s="338">
        <f t="shared" si="32"/>
      </c>
      <c r="O265" s="47"/>
    </row>
    <row r="266" spans="1:15" ht="15.75" customHeight="1" outlineLevel="1" thickBot="1">
      <c r="A266" s="284"/>
      <c r="B266" s="214"/>
      <c r="C266" s="214"/>
      <c r="D266" s="214"/>
      <c r="E266" s="214"/>
      <c r="F266" s="214"/>
      <c r="G266" s="214"/>
      <c r="H266" s="214"/>
      <c r="I266" s="624" t="s">
        <v>206</v>
      </c>
      <c r="J266" s="625"/>
      <c r="K266" s="350">
        <f>IF(ISBLANK(C252),"",SUM(K257:K265))</f>
        <v>3</v>
      </c>
      <c r="L266" s="351">
        <f>IF(ISBLANK(G252),"",SUM(L257:L265))</f>
        <v>16</v>
      </c>
      <c r="M266" s="352">
        <f>IF(ISBLANK(F257),"",SUM(M257:M265))</f>
        <v>1</v>
      </c>
      <c r="N266" s="353">
        <f>IF(ISBLANK(F257),"",SUM(N257:N265))</f>
        <v>5</v>
      </c>
      <c r="O266" s="47"/>
    </row>
    <row r="267" spans="1:15" ht="12" customHeight="1" outlineLevel="1">
      <c r="A267" s="284"/>
      <c r="B267" s="243" t="s">
        <v>207</v>
      </c>
      <c r="C267" s="214"/>
      <c r="D267" s="214"/>
      <c r="E267" s="214"/>
      <c r="F267" s="214"/>
      <c r="G267" s="214"/>
      <c r="H267" s="214"/>
      <c r="I267" s="214"/>
      <c r="J267" s="214"/>
      <c r="K267" s="214"/>
      <c r="L267" s="214"/>
      <c r="M267" s="214"/>
      <c r="N267" s="354"/>
      <c r="O267" s="47"/>
    </row>
    <row r="268" spans="1:15" ht="15" outlineLevel="1">
      <c r="A268" s="284"/>
      <c r="B268" s="272" t="s">
        <v>208</v>
      </c>
      <c r="C268" s="272"/>
      <c r="D268" s="272" t="s">
        <v>209</v>
      </c>
      <c r="E268" s="273"/>
      <c r="F268" s="272"/>
      <c r="G268" s="272" t="s">
        <v>210</v>
      </c>
      <c r="H268" s="273"/>
      <c r="I268" s="272"/>
      <c r="J268" s="274" t="s">
        <v>211</v>
      </c>
      <c r="K268" s="47"/>
      <c r="L268" s="214"/>
      <c r="M268" s="214"/>
      <c r="N268" s="354"/>
      <c r="O268" s="47"/>
    </row>
    <row r="269" spans="1:15" ht="18.75" outlineLevel="1" thickBot="1">
      <c r="A269" s="284"/>
      <c r="B269" s="214"/>
      <c r="C269" s="214"/>
      <c r="D269" s="214"/>
      <c r="E269" s="214"/>
      <c r="F269" s="214"/>
      <c r="G269" s="214"/>
      <c r="H269" s="214"/>
      <c r="I269" s="214"/>
      <c r="J269" s="626" t="str">
        <f>IF(M266=5,C251,IF(N266=5,G251,""))</f>
        <v>PT Espoo 1</v>
      </c>
      <c r="K269" s="627"/>
      <c r="L269" s="627"/>
      <c r="M269" s="627"/>
      <c r="N269" s="628"/>
      <c r="O269" s="47"/>
    </row>
    <row r="270" spans="1:15" ht="18.75" customHeight="1" outlineLevel="1" thickBot="1">
      <c r="A270" s="355"/>
      <c r="B270" s="356"/>
      <c r="C270" s="356"/>
      <c r="D270" s="356"/>
      <c r="E270" s="356"/>
      <c r="F270" s="356"/>
      <c r="G270" s="356"/>
      <c r="H270" s="356"/>
      <c r="I270" s="356"/>
      <c r="J270" s="357"/>
      <c r="K270" s="357"/>
      <c r="L270" s="357"/>
      <c r="M270" s="357"/>
      <c r="N270" s="358"/>
      <c r="O270" s="284"/>
    </row>
    <row r="271" s="411" customFormat="1" ht="12" thickTop="1"/>
    <row r="272" ht="19.5" thickBot="1">
      <c r="A272" s="279" t="s">
        <v>435</v>
      </c>
    </row>
    <row r="273" spans="1:17" ht="15.75" customHeight="1" outlineLevel="1" thickTop="1">
      <c r="A273" s="280"/>
      <c r="B273" s="281"/>
      <c r="C273" s="282"/>
      <c r="D273" s="283"/>
      <c r="E273" s="283"/>
      <c r="F273" s="584" t="s">
        <v>177</v>
      </c>
      <c r="G273" s="585"/>
      <c r="H273" s="586" t="s">
        <v>131</v>
      </c>
      <c r="I273" s="587"/>
      <c r="J273" s="587"/>
      <c r="K273" s="587"/>
      <c r="L273" s="587"/>
      <c r="M273" s="587"/>
      <c r="N273" s="588"/>
      <c r="O273" s="284"/>
      <c r="Q273" s="285" t="s">
        <v>214</v>
      </c>
    </row>
    <row r="274" spans="1:17" ht="15.75" customHeight="1" outlineLevel="1">
      <c r="A274" s="284"/>
      <c r="B274" s="286"/>
      <c r="C274" s="273" t="s">
        <v>215</v>
      </c>
      <c r="D274" s="214"/>
      <c r="E274" s="214"/>
      <c r="F274" s="589" t="s">
        <v>180</v>
      </c>
      <c r="G274" s="590"/>
      <c r="H274" s="591" t="s">
        <v>3</v>
      </c>
      <c r="I274" s="592"/>
      <c r="J274" s="593"/>
      <c r="K274" s="594"/>
      <c r="L274" s="594"/>
      <c r="M274" s="594"/>
      <c r="N274" s="595"/>
      <c r="O274" s="47"/>
      <c r="Q274" s="287" t="s">
        <v>216</v>
      </c>
    </row>
    <row r="275" spans="1:17" ht="15.75" outlineLevel="1">
      <c r="A275" s="284"/>
      <c r="B275" s="47"/>
      <c r="C275" s="286" t="s">
        <v>217</v>
      </c>
      <c r="D275" s="214"/>
      <c r="E275" s="214"/>
      <c r="F275" s="596" t="s">
        <v>182</v>
      </c>
      <c r="G275" s="597"/>
      <c r="H275" s="598" t="s">
        <v>235</v>
      </c>
      <c r="I275" s="599"/>
      <c r="J275" s="599"/>
      <c r="K275" s="599"/>
      <c r="L275" s="599"/>
      <c r="M275" s="599"/>
      <c r="N275" s="600"/>
      <c r="O275" s="47"/>
      <c r="Q275" s="287" t="s">
        <v>218</v>
      </c>
    </row>
    <row r="276" spans="1:15" ht="17.25" customHeight="1" outlineLevel="1" thickBot="1">
      <c r="A276" s="284"/>
      <c r="B276" s="218"/>
      <c r="C276" s="288" t="s">
        <v>219</v>
      </c>
      <c r="D276" s="47"/>
      <c r="E276" s="214"/>
      <c r="F276" s="601" t="s">
        <v>220</v>
      </c>
      <c r="G276" s="602"/>
      <c r="H276" s="603">
        <v>41342</v>
      </c>
      <c r="I276" s="604"/>
      <c r="J276" s="604"/>
      <c r="K276" s="289" t="s">
        <v>221</v>
      </c>
      <c r="L276" s="605">
        <v>0.5833333333333334</v>
      </c>
      <c r="M276" s="606"/>
      <c r="N276" s="607"/>
      <c r="O276" s="47"/>
    </row>
    <row r="277" spans="1:15" ht="15.75" customHeight="1" outlineLevel="1" thickTop="1">
      <c r="A277" s="284"/>
      <c r="B277" s="241" t="s">
        <v>222</v>
      </c>
      <c r="D277" s="214"/>
      <c r="E277" s="214"/>
      <c r="F277" s="241" t="s">
        <v>222</v>
      </c>
      <c r="I277" s="290"/>
      <c r="J277" s="291"/>
      <c r="K277" s="292"/>
      <c r="L277" s="292"/>
      <c r="M277" s="292"/>
      <c r="N277" s="293"/>
      <c r="O277" s="47"/>
    </row>
    <row r="278" spans="1:15" ht="16.5" outlineLevel="1" thickBot="1">
      <c r="A278" s="294"/>
      <c r="B278" s="295" t="s">
        <v>186</v>
      </c>
      <c r="C278" s="608" t="s">
        <v>30</v>
      </c>
      <c r="D278" s="609"/>
      <c r="E278" s="296"/>
      <c r="F278" s="297" t="s">
        <v>187</v>
      </c>
      <c r="G278" s="610" t="s">
        <v>28</v>
      </c>
      <c r="H278" s="611"/>
      <c r="I278" s="611"/>
      <c r="J278" s="611"/>
      <c r="K278" s="611"/>
      <c r="L278" s="611"/>
      <c r="M278" s="611"/>
      <c r="N278" s="612"/>
      <c r="O278" s="47"/>
    </row>
    <row r="279" spans="1:15" ht="15" outlineLevel="1">
      <c r="A279" s="294"/>
      <c r="B279" s="298" t="s">
        <v>188</v>
      </c>
      <c r="C279" s="615" t="s">
        <v>248</v>
      </c>
      <c r="D279" s="629"/>
      <c r="E279" s="299"/>
      <c r="F279" s="300" t="s">
        <v>189</v>
      </c>
      <c r="G279" s="615" t="s">
        <v>313</v>
      </c>
      <c r="H279" s="616"/>
      <c r="I279" s="616"/>
      <c r="J279" s="616"/>
      <c r="K279" s="616"/>
      <c r="L279" s="616"/>
      <c r="M279" s="616"/>
      <c r="N279" s="617"/>
      <c r="O279" s="47"/>
    </row>
    <row r="280" spans="1:15" ht="15" outlineLevel="1">
      <c r="A280" s="294"/>
      <c r="B280" s="301" t="s">
        <v>190</v>
      </c>
      <c r="C280" s="620" t="s">
        <v>332</v>
      </c>
      <c r="D280" s="630"/>
      <c r="E280" s="299"/>
      <c r="F280" s="302" t="s">
        <v>191</v>
      </c>
      <c r="G280" s="631" t="s">
        <v>246</v>
      </c>
      <c r="H280" s="632"/>
      <c r="I280" s="632"/>
      <c r="J280" s="632"/>
      <c r="K280" s="632"/>
      <c r="L280" s="632"/>
      <c r="M280" s="632"/>
      <c r="N280" s="633"/>
      <c r="O280" s="47"/>
    </row>
    <row r="281" spans="1:15" ht="15" outlineLevel="1">
      <c r="A281" s="284"/>
      <c r="B281" s="301" t="s">
        <v>223</v>
      </c>
      <c r="C281" s="620" t="s">
        <v>342</v>
      </c>
      <c r="D281" s="630"/>
      <c r="E281" s="299"/>
      <c r="F281" s="303" t="s">
        <v>224</v>
      </c>
      <c r="G281" s="631" t="s">
        <v>317</v>
      </c>
      <c r="H281" s="632"/>
      <c r="I281" s="632"/>
      <c r="J281" s="632"/>
      <c r="K281" s="632"/>
      <c r="L281" s="632"/>
      <c r="M281" s="632"/>
      <c r="N281" s="633"/>
      <c r="O281" s="47"/>
    </row>
    <row r="282" spans="1:15" ht="14.25" customHeight="1" outlineLevel="1">
      <c r="A282" s="284"/>
      <c r="B282" s="214"/>
      <c r="C282" s="214"/>
      <c r="D282" s="214"/>
      <c r="E282" s="214"/>
      <c r="F282" s="241" t="s">
        <v>225</v>
      </c>
      <c r="G282" s="224"/>
      <c r="H282" s="224"/>
      <c r="I282" s="224"/>
      <c r="J282" s="214"/>
      <c r="K282" s="214"/>
      <c r="L282" s="214"/>
      <c r="M282" s="242"/>
      <c r="N282" s="304"/>
      <c r="O282" s="47"/>
    </row>
    <row r="283" spans="1:15" ht="12.75" customHeight="1" outlineLevel="1" thickBot="1">
      <c r="A283" s="284"/>
      <c r="B283" s="213" t="s">
        <v>226</v>
      </c>
      <c r="C283" s="214"/>
      <c r="D283" s="214"/>
      <c r="E283" s="214"/>
      <c r="F283" s="305" t="s">
        <v>195</v>
      </c>
      <c r="G283" s="305" t="s">
        <v>196</v>
      </c>
      <c r="H283" s="305" t="s">
        <v>197</v>
      </c>
      <c r="I283" s="305" t="s">
        <v>198</v>
      </c>
      <c r="J283" s="305" t="s">
        <v>199</v>
      </c>
      <c r="K283" s="622" t="s">
        <v>74</v>
      </c>
      <c r="L283" s="623"/>
      <c r="M283" s="305" t="s">
        <v>200</v>
      </c>
      <c r="N283" s="306" t="s">
        <v>13</v>
      </c>
      <c r="O283" s="47"/>
    </row>
    <row r="284" spans="1:15" ht="15" customHeight="1" outlineLevel="1">
      <c r="A284" s="294"/>
      <c r="B284" s="307" t="s">
        <v>201</v>
      </c>
      <c r="C284" s="308" t="str">
        <f>IF(C279&gt;"",C279,"")</f>
        <v>Pitkänen Tatu</v>
      </c>
      <c r="D284" s="308" t="str">
        <f>IF(G279&gt;"",G279,"")</f>
        <v>Naumi Alex</v>
      </c>
      <c r="E284" s="308"/>
      <c r="F284" s="309">
        <v>-8</v>
      </c>
      <c r="G284" s="309">
        <v>-4</v>
      </c>
      <c r="H284" s="310">
        <v>-9</v>
      </c>
      <c r="I284" s="309"/>
      <c r="J284" s="309"/>
      <c r="K284" s="311">
        <f>IF(ISBLANK(F284),"",COUNTIF(F284:J284,"&gt;=0"))</f>
        <v>0</v>
      </c>
      <c r="L284" s="312">
        <f>IF(ISBLANK(F284),"",(IF(LEFT(F284,1)="-",1,0)+IF(LEFT(G284,1)="-",1,0)+IF(LEFT(H284,1)="-",1,0)+IF(LEFT(I284,1)="-",1,0)+IF(LEFT(J284,1)="-",1,0)))</f>
        <v>3</v>
      </c>
      <c r="M284" s="313">
        <f>IF(K284=3,1,"")</f>
      </c>
      <c r="N284" s="314">
        <f>IF(L284=3,1,"")</f>
        <v>1</v>
      </c>
      <c r="O284" s="47"/>
    </row>
    <row r="285" spans="1:15" ht="15" customHeight="1" outlineLevel="1">
      <c r="A285" s="294"/>
      <c r="B285" s="315" t="s">
        <v>202</v>
      </c>
      <c r="C285" s="316" t="str">
        <f>IF(C280&gt;"",C280,"")</f>
        <v>Mäkinen Anton</v>
      </c>
      <c r="D285" s="316" t="str">
        <f>IF(G280&gt;"",G280,"")</f>
        <v>Seitz Miro</v>
      </c>
      <c r="E285" s="316"/>
      <c r="F285" s="255">
        <v>5</v>
      </c>
      <c r="G285" s="250">
        <v>5</v>
      </c>
      <c r="H285" s="250">
        <v>6</v>
      </c>
      <c r="I285" s="250"/>
      <c r="J285" s="250"/>
      <c r="K285" s="317">
        <f>IF(ISBLANK(F285),"",COUNTIF(F285:J285,"&gt;=0"))</f>
        <v>3</v>
      </c>
      <c r="L285" s="318">
        <f>IF(ISBLANK(F285),"",(IF(LEFT(F285,1)="-",1,0)+IF(LEFT(G285,1)="-",1,0)+IF(LEFT(H285,1)="-",1,0)+IF(LEFT(I285,1)="-",1,0)+IF(LEFT(J285,1)="-",1,0)))</f>
        <v>0</v>
      </c>
      <c r="M285" s="319">
        <f>IF(K285=3,1,"")</f>
        <v>1</v>
      </c>
      <c r="N285" s="320">
        <f>IF(L285=3,1,"")</f>
      </c>
      <c r="O285" s="47"/>
    </row>
    <row r="286" spans="1:15" ht="15" customHeight="1" outlineLevel="1" thickBot="1">
      <c r="A286" s="294"/>
      <c r="B286" s="321" t="s">
        <v>227</v>
      </c>
      <c r="C286" s="322" t="str">
        <f>IF(C281&gt;"",C281,"")</f>
        <v>Pitkänen Toni</v>
      </c>
      <c r="D286" s="322" t="str">
        <f>IF(G281&gt;"",G281,"")</f>
        <v>Flemming Veikka</v>
      </c>
      <c r="E286" s="322"/>
      <c r="F286" s="255">
        <v>-6</v>
      </c>
      <c r="G286" s="323">
        <v>-1</v>
      </c>
      <c r="H286" s="255">
        <v>-4</v>
      </c>
      <c r="I286" s="255"/>
      <c r="J286" s="255"/>
      <c r="K286" s="317">
        <f aca="true" t="shared" si="33" ref="K286:K292">IF(ISBLANK(F286),"",COUNTIF(F286:J286,"&gt;=0"))</f>
        <v>0</v>
      </c>
      <c r="L286" s="324">
        <f aca="true" t="shared" si="34" ref="L286:L292">IF(ISBLANK(F286),"",(IF(LEFT(F286,1)="-",1,0)+IF(LEFT(G286,1)="-",1,0)+IF(LEFT(H286,1)="-",1,0)+IF(LEFT(I286,1)="-",1,0)+IF(LEFT(J286,1)="-",1,0)))</f>
        <v>3</v>
      </c>
      <c r="M286" s="325">
        <f aca="true" t="shared" si="35" ref="M286:N292">IF(K286=3,1,"")</f>
      </c>
      <c r="N286" s="326">
        <f t="shared" si="35"/>
        <v>1</v>
      </c>
      <c r="O286" s="47"/>
    </row>
    <row r="287" spans="1:15" ht="15" customHeight="1" outlineLevel="1">
      <c r="A287" s="294"/>
      <c r="B287" s="327" t="s">
        <v>205</v>
      </c>
      <c r="C287" s="308" t="str">
        <f>IF(C280&gt;"",C280,"")</f>
        <v>Mäkinen Anton</v>
      </c>
      <c r="D287" s="308" t="str">
        <f>IF(G279&gt;"",G279,"")</f>
        <v>Naumi Alex</v>
      </c>
      <c r="E287" s="328"/>
      <c r="F287" s="329">
        <v>8</v>
      </c>
      <c r="G287" s="330">
        <v>-7</v>
      </c>
      <c r="H287" s="329">
        <v>-7</v>
      </c>
      <c r="I287" s="329">
        <v>9</v>
      </c>
      <c r="J287" s="329">
        <v>8</v>
      </c>
      <c r="K287" s="311">
        <f t="shared" si="33"/>
        <v>3</v>
      </c>
      <c r="L287" s="312">
        <f t="shared" si="34"/>
        <v>2</v>
      </c>
      <c r="M287" s="313">
        <f t="shared" si="35"/>
        <v>1</v>
      </c>
      <c r="N287" s="314">
        <f t="shared" si="35"/>
      </c>
      <c r="O287" s="47"/>
    </row>
    <row r="288" spans="1:15" ht="15" customHeight="1" outlineLevel="1">
      <c r="A288" s="294"/>
      <c r="B288" s="321" t="s">
        <v>228</v>
      </c>
      <c r="C288" s="316" t="str">
        <f>IF(C279&gt;"",C279,"")</f>
        <v>Pitkänen Tatu</v>
      </c>
      <c r="D288" s="316" t="str">
        <f>IF(G281&gt;"",G281,"")</f>
        <v>Flemming Veikka</v>
      </c>
      <c r="E288" s="322"/>
      <c r="F288" s="255">
        <v>-4</v>
      </c>
      <c r="G288" s="323">
        <v>-10</v>
      </c>
      <c r="H288" s="255">
        <v>-3</v>
      </c>
      <c r="I288" s="255"/>
      <c r="J288" s="255"/>
      <c r="K288" s="317">
        <f t="shared" si="33"/>
        <v>0</v>
      </c>
      <c r="L288" s="318">
        <f t="shared" si="34"/>
        <v>3</v>
      </c>
      <c r="M288" s="319">
        <f t="shared" si="35"/>
      </c>
      <c r="N288" s="320">
        <f t="shared" si="35"/>
        <v>1</v>
      </c>
      <c r="O288" s="47"/>
    </row>
    <row r="289" spans="1:15" ht="15" customHeight="1" outlineLevel="1" thickBot="1">
      <c r="A289" s="294"/>
      <c r="B289" s="331" t="s">
        <v>229</v>
      </c>
      <c r="C289" s="332" t="str">
        <f>IF(C281&gt;"",C281,"")</f>
        <v>Pitkänen Toni</v>
      </c>
      <c r="D289" s="332" t="str">
        <f>IF(G280&gt;"",G280,"")</f>
        <v>Seitz Miro</v>
      </c>
      <c r="E289" s="332"/>
      <c r="F289" s="333">
        <v>9</v>
      </c>
      <c r="G289" s="334">
        <v>7</v>
      </c>
      <c r="H289" s="333">
        <v>-9</v>
      </c>
      <c r="I289" s="333">
        <v>8</v>
      </c>
      <c r="J289" s="333"/>
      <c r="K289" s="335">
        <f t="shared" si="33"/>
        <v>3</v>
      </c>
      <c r="L289" s="336">
        <f t="shared" si="34"/>
        <v>1</v>
      </c>
      <c r="M289" s="337">
        <f t="shared" si="35"/>
        <v>1</v>
      </c>
      <c r="N289" s="338">
        <f t="shared" si="35"/>
      </c>
      <c r="O289" s="47"/>
    </row>
    <row r="290" spans="1:15" ht="15" customHeight="1" outlineLevel="1">
      <c r="A290" s="294"/>
      <c r="B290" s="339" t="s">
        <v>230</v>
      </c>
      <c r="C290" s="340" t="str">
        <f>IF(C280&gt;"",C280,"")</f>
        <v>Mäkinen Anton</v>
      </c>
      <c r="D290" s="340" t="str">
        <f>IF(G281&gt;"",G281,"")</f>
        <v>Flemming Veikka</v>
      </c>
      <c r="E290" s="341"/>
      <c r="F290" s="263">
        <v>-9</v>
      </c>
      <c r="G290" s="263">
        <v>-5</v>
      </c>
      <c r="H290" s="263">
        <v>-8</v>
      </c>
      <c r="I290" s="263"/>
      <c r="J290" s="342"/>
      <c r="K290" s="343">
        <f t="shared" si="33"/>
        <v>0</v>
      </c>
      <c r="L290" s="344">
        <f t="shared" si="34"/>
        <v>3</v>
      </c>
      <c r="M290" s="345">
        <f t="shared" si="35"/>
      </c>
      <c r="N290" s="346">
        <f t="shared" si="35"/>
        <v>1</v>
      </c>
      <c r="O290" s="47"/>
    </row>
    <row r="291" spans="1:15" ht="15" customHeight="1" outlineLevel="1">
      <c r="A291" s="294"/>
      <c r="B291" s="315" t="s">
        <v>231</v>
      </c>
      <c r="C291" s="316" t="str">
        <f>IF(C281&gt;"",C281,"")</f>
        <v>Pitkänen Toni</v>
      </c>
      <c r="D291" s="316" t="str">
        <f>IF(G279&gt;"",G279,"")</f>
        <v>Naumi Alex</v>
      </c>
      <c r="E291" s="347"/>
      <c r="F291" s="263">
        <v>8</v>
      </c>
      <c r="G291" s="250">
        <v>12</v>
      </c>
      <c r="H291" s="250">
        <v>-9</v>
      </c>
      <c r="I291" s="250">
        <v>-5</v>
      </c>
      <c r="J291" s="264">
        <v>8</v>
      </c>
      <c r="K291" s="317">
        <f t="shared" si="33"/>
        <v>3</v>
      </c>
      <c r="L291" s="318">
        <f t="shared" si="34"/>
        <v>2</v>
      </c>
      <c r="M291" s="319">
        <f t="shared" si="35"/>
        <v>1</v>
      </c>
      <c r="N291" s="320">
        <f t="shared" si="35"/>
      </c>
      <c r="O291" s="47"/>
    </row>
    <row r="292" spans="1:15" ht="15" customHeight="1" outlineLevel="1" thickBot="1">
      <c r="A292" s="294"/>
      <c r="B292" s="331" t="s">
        <v>204</v>
      </c>
      <c r="C292" s="332" t="str">
        <f>IF(C279&gt;"",C279,"")</f>
        <v>Pitkänen Tatu</v>
      </c>
      <c r="D292" s="332" t="str">
        <f>IF(G280&gt;"",G280,"")</f>
        <v>Seitz Miro</v>
      </c>
      <c r="E292" s="348"/>
      <c r="F292" s="349">
        <v>9</v>
      </c>
      <c r="G292" s="333">
        <v>5</v>
      </c>
      <c r="H292" s="349">
        <v>7</v>
      </c>
      <c r="I292" s="333"/>
      <c r="J292" s="333"/>
      <c r="K292" s="335">
        <f t="shared" si="33"/>
        <v>3</v>
      </c>
      <c r="L292" s="336">
        <f t="shared" si="34"/>
        <v>0</v>
      </c>
      <c r="M292" s="337">
        <f t="shared" si="35"/>
        <v>1</v>
      </c>
      <c r="N292" s="338">
        <f t="shared" si="35"/>
      </c>
      <c r="O292" s="47"/>
    </row>
    <row r="293" spans="1:15" ht="15.75" customHeight="1" outlineLevel="1" thickBot="1">
      <c r="A293" s="284"/>
      <c r="B293" s="214"/>
      <c r="C293" s="214"/>
      <c r="D293" s="214"/>
      <c r="E293" s="214"/>
      <c r="F293" s="214"/>
      <c r="G293" s="214"/>
      <c r="H293" s="214"/>
      <c r="I293" s="624" t="s">
        <v>206</v>
      </c>
      <c r="J293" s="625"/>
      <c r="K293" s="350">
        <f>IF(ISBLANK(C279),"",SUM(K284:K292))</f>
        <v>15</v>
      </c>
      <c r="L293" s="351">
        <f>IF(ISBLANK(G279),"",SUM(L284:L292))</f>
        <v>17</v>
      </c>
      <c r="M293" s="352">
        <f>IF(ISBLANK(F284),"",SUM(M284:M292))</f>
        <v>5</v>
      </c>
      <c r="N293" s="353">
        <f>IF(ISBLANK(F284),"",SUM(N284:N292))</f>
        <v>4</v>
      </c>
      <c r="O293" s="47"/>
    </row>
    <row r="294" spans="1:15" ht="12" customHeight="1" outlineLevel="1">
      <c r="A294" s="284"/>
      <c r="B294" s="243" t="s">
        <v>207</v>
      </c>
      <c r="C294" s="214"/>
      <c r="D294" s="214"/>
      <c r="E294" s="214"/>
      <c r="F294" s="214"/>
      <c r="G294" s="214"/>
      <c r="H294" s="214"/>
      <c r="I294" s="214"/>
      <c r="J294" s="214"/>
      <c r="K294" s="214"/>
      <c r="L294" s="214"/>
      <c r="M294" s="214"/>
      <c r="N294" s="354"/>
      <c r="O294" s="47"/>
    </row>
    <row r="295" spans="1:15" ht="15" outlineLevel="1">
      <c r="A295" s="284"/>
      <c r="B295" s="272" t="s">
        <v>208</v>
      </c>
      <c r="C295" s="272"/>
      <c r="D295" s="272" t="s">
        <v>209</v>
      </c>
      <c r="E295" s="273"/>
      <c r="F295" s="272"/>
      <c r="G295" s="272" t="s">
        <v>210</v>
      </c>
      <c r="H295" s="273"/>
      <c r="I295" s="272"/>
      <c r="J295" s="274" t="s">
        <v>211</v>
      </c>
      <c r="K295" s="47"/>
      <c r="L295" s="214"/>
      <c r="M295" s="214"/>
      <c r="N295" s="354"/>
      <c r="O295" s="47"/>
    </row>
    <row r="296" spans="1:15" ht="18.75" outlineLevel="1" thickBot="1">
      <c r="A296" s="284"/>
      <c r="B296" s="214"/>
      <c r="C296" s="214"/>
      <c r="D296" s="214"/>
      <c r="E296" s="214"/>
      <c r="F296" s="214"/>
      <c r="G296" s="214"/>
      <c r="H296" s="214"/>
      <c r="I296" s="214"/>
      <c r="J296" s="626" t="str">
        <f>IF(M293=5,C278,IF(N293=5,G278,""))</f>
        <v>Wega</v>
      </c>
      <c r="K296" s="627"/>
      <c r="L296" s="627"/>
      <c r="M296" s="627"/>
      <c r="N296" s="628"/>
      <c r="O296" s="47"/>
    </row>
    <row r="297" spans="1:15" ht="18.75" customHeight="1" outlineLevel="1" thickBot="1">
      <c r="A297" s="355"/>
      <c r="B297" s="356"/>
      <c r="C297" s="356"/>
      <c r="D297" s="356"/>
      <c r="E297" s="356"/>
      <c r="F297" s="356"/>
      <c r="G297" s="356"/>
      <c r="H297" s="356"/>
      <c r="I297" s="356"/>
      <c r="J297" s="357"/>
      <c r="K297" s="357"/>
      <c r="L297" s="357"/>
      <c r="M297" s="357"/>
      <c r="N297" s="358"/>
      <c r="O297" s="284"/>
    </row>
    <row r="298" s="411" customFormat="1" ht="12" thickTop="1"/>
    <row r="299" ht="19.5" thickBot="1">
      <c r="A299" s="279" t="s">
        <v>456</v>
      </c>
    </row>
    <row r="300" spans="1:17" ht="15.75" customHeight="1" outlineLevel="1" thickTop="1">
      <c r="A300" s="280"/>
      <c r="B300" s="281"/>
      <c r="C300" s="282"/>
      <c r="D300" s="283"/>
      <c r="E300" s="283"/>
      <c r="F300" s="584" t="s">
        <v>177</v>
      </c>
      <c r="G300" s="585"/>
      <c r="H300" s="586" t="s">
        <v>131</v>
      </c>
      <c r="I300" s="587"/>
      <c r="J300" s="587"/>
      <c r="K300" s="587"/>
      <c r="L300" s="587"/>
      <c r="M300" s="587"/>
      <c r="N300" s="588"/>
      <c r="O300" s="284"/>
      <c r="Q300" s="285" t="s">
        <v>214</v>
      </c>
    </row>
    <row r="301" spans="1:17" ht="15.75" customHeight="1" outlineLevel="1">
      <c r="A301" s="284"/>
      <c r="B301" s="286"/>
      <c r="C301" s="273" t="s">
        <v>215</v>
      </c>
      <c r="D301" s="214"/>
      <c r="E301" s="214"/>
      <c r="F301" s="589" t="s">
        <v>180</v>
      </c>
      <c r="G301" s="590"/>
      <c r="H301" s="591" t="s">
        <v>3</v>
      </c>
      <c r="I301" s="592"/>
      <c r="J301" s="593"/>
      <c r="K301" s="594"/>
      <c r="L301" s="594"/>
      <c r="M301" s="594"/>
      <c r="N301" s="595"/>
      <c r="O301" s="47"/>
      <c r="Q301" s="287" t="s">
        <v>216</v>
      </c>
    </row>
    <row r="302" spans="1:17" ht="15.75" outlineLevel="1">
      <c r="A302" s="284"/>
      <c r="B302" s="47"/>
      <c r="C302" s="286" t="s">
        <v>217</v>
      </c>
      <c r="D302" s="214"/>
      <c r="E302" s="214"/>
      <c r="F302" s="596" t="s">
        <v>182</v>
      </c>
      <c r="G302" s="597"/>
      <c r="H302" s="598" t="s">
        <v>235</v>
      </c>
      <c r="I302" s="599"/>
      <c r="J302" s="599"/>
      <c r="K302" s="599"/>
      <c r="L302" s="599"/>
      <c r="M302" s="599"/>
      <c r="N302" s="600"/>
      <c r="O302" s="47"/>
      <c r="Q302" s="287" t="s">
        <v>218</v>
      </c>
    </row>
    <row r="303" spans="1:15" ht="17.25" customHeight="1" outlineLevel="1" thickBot="1">
      <c r="A303" s="284"/>
      <c r="B303" s="218"/>
      <c r="C303" s="288" t="s">
        <v>219</v>
      </c>
      <c r="D303" s="47"/>
      <c r="E303" s="214"/>
      <c r="F303" s="601" t="s">
        <v>220</v>
      </c>
      <c r="G303" s="602"/>
      <c r="H303" s="603">
        <v>41343</v>
      </c>
      <c r="I303" s="604"/>
      <c r="J303" s="604"/>
      <c r="K303" s="289" t="s">
        <v>221</v>
      </c>
      <c r="L303" s="605">
        <v>0.4791666666666667</v>
      </c>
      <c r="M303" s="606"/>
      <c r="N303" s="607"/>
      <c r="O303" s="47"/>
    </row>
    <row r="304" spans="1:15" ht="15.75" customHeight="1" outlineLevel="1" thickTop="1">
      <c r="A304" s="284"/>
      <c r="B304" s="241" t="s">
        <v>222</v>
      </c>
      <c r="D304" s="214"/>
      <c r="E304" s="214"/>
      <c r="F304" s="241" t="s">
        <v>222</v>
      </c>
      <c r="I304" s="290"/>
      <c r="J304" s="291"/>
      <c r="K304" s="292"/>
      <c r="L304" s="292"/>
      <c r="M304" s="292"/>
      <c r="N304" s="293"/>
      <c r="O304" s="47"/>
    </row>
    <row r="305" spans="1:15" ht="16.5" outlineLevel="1" thickBot="1">
      <c r="A305" s="294"/>
      <c r="B305" s="295" t="s">
        <v>186</v>
      </c>
      <c r="C305" s="608" t="s">
        <v>30</v>
      </c>
      <c r="D305" s="609"/>
      <c r="E305" s="296"/>
      <c r="F305" s="297" t="s">
        <v>187</v>
      </c>
      <c r="G305" s="610" t="s">
        <v>20</v>
      </c>
      <c r="H305" s="611"/>
      <c r="I305" s="611"/>
      <c r="J305" s="611"/>
      <c r="K305" s="611"/>
      <c r="L305" s="611"/>
      <c r="M305" s="611"/>
      <c r="N305" s="612"/>
      <c r="O305" s="47"/>
    </row>
    <row r="306" spans="1:15" ht="15" outlineLevel="1">
      <c r="A306" s="294"/>
      <c r="B306" s="298" t="s">
        <v>188</v>
      </c>
      <c r="C306" s="615" t="s">
        <v>248</v>
      </c>
      <c r="D306" s="629"/>
      <c r="E306" s="299"/>
      <c r="F306" s="300" t="s">
        <v>189</v>
      </c>
      <c r="G306" s="615" t="s">
        <v>334</v>
      </c>
      <c r="H306" s="616"/>
      <c r="I306" s="616"/>
      <c r="J306" s="616"/>
      <c r="K306" s="616"/>
      <c r="L306" s="616"/>
      <c r="M306" s="616"/>
      <c r="N306" s="617"/>
      <c r="O306" s="47"/>
    </row>
    <row r="307" spans="1:15" ht="15" outlineLevel="1">
      <c r="A307" s="294"/>
      <c r="B307" s="301" t="s">
        <v>190</v>
      </c>
      <c r="C307" s="620" t="s">
        <v>332</v>
      </c>
      <c r="D307" s="630"/>
      <c r="E307" s="299"/>
      <c r="F307" s="302" t="s">
        <v>191</v>
      </c>
      <c r="G307" s="631" t="s">
        <v>245</v>
      </c>
      <c r="H307" s="632"/>
      <c r="I307" s="632"/>
      <c r="J307" s="632"/>
      <c r="K307" s="632"/>
      <c r="L307" s="632"/>
      <c r="M307" s="632"/>
      <c r="N307" s="633"/>
      <c r="O307" s="47"/>
    </row>
    <row r="308" spans="1:15" ht="15" outlineLevel="1">
      <c r="A308" s="284"/>
      <c r="B308" s="301" t="s">
        <v>223</v>
      </c>
      <c r="C308" s="620" t="s">
        <v>342</v>
      </c>
      <c r="D308" s="630"/>
      <c r="E308" s="299"/>
      <c r="F308" s="303" t="s">
        <v>224</v>
      </c>
      <c r="G308" s="631" t="s">
        <v>331</v>
      </c>
      <c r="H308" s="632"/>
      <c r="I308" s="632"/>
      <c r="J308" s="632"/>
      <c r="K308" s="632"/>
      <c r="L308" s="632"/>
      <c r="M308" s="632"/>
      <c r="N308" s="633"/>
      <c r="O308" s="47"/>
    </row>
    <row r="309" spans="1:15" ht="14.25" customHeight="1" outlineLevel="1">
      <c r="A309" s="284"/>
      <c r="B309" s="214"/>
      <c r="C309" s="214"/>
      <c r="D309" s="214"/>
      <c r="E309" s="214"/>
      <c r="F309" s="241" t="s">
        <v>225</v>
      </c>
      <c r="G309" s="224"/>
      <c r="H309" s="224"/>
      <c r="I309" s="224"/>
      <c r="J309" s="214"/>
      <c r="K309" s="214"/>
      <c r="L309" s="214"/>
      <c r="M309" s="242"/>
      <c r="N309" s="304"/>
      <c r="O309" s="47"/>
    </row>
    <row r="310" spans="1:15" ht="12.75" customHeight="1" outlineLevel="1" thickBot="1">
      <c r="A310" s="284"/>
      <c r="B310" s="213" t="s">
        <v>226</v>
      </c>
      <c r="C310" s="214"/>
      <c r="D310" s="214"/>
      <c r="E310" s="214"/>
      <c r="F310" s="305" t="s">
        <v>195</v>
      </c>
      <c r="G310" s="305" t="s">
        <v>196</v>
      </c>
      <c r="H310" s="305" t="s">
        <v>197</v>
      </c>
      <c r="I310" s="305" t="s">
        <v>198</v>
      </c>
      <c r="J310" s="305" t="s">
        <v>199</v>
      </c>
      <c r="K310" s="622" t="s">
        <v>74</v>
      </c>
      <c r="L310" s="623"/>
      <c r="M310" s="305" t="s">
        <v>200</v>
      </c>
      <c r="N310" s="306" t="s">
        <v>13</v>
      </c>
      <c r="O310" s="47"/>
    </row>
    <row r="311" spans="1:15" ht="15" customHeight="1" outlineLevel="1">
      <c r="A311" s="294"/>
      <c r="B311" s="307" t="s">
        <v>201</v>
      </c>
      <c r="C311" s="308" t="str">
        <f>IF(C306&gt;"",C306,"")</f>
        <v>Pitkänen Tatu</v>
      </c>
      <c r="D311" s="308" t="str">
        <f>IF(G306&gt;"",G306,"")</f>
        <v>Kantonistov Mikhail</v>
      </c>
      <c r="E311" s="308"/>
      <c r="F311" s="309">
        <v>-4</v>
      </c>
      <c r="G311" s="309">
        <v>5</v>
      </c>
      <c r="H311" s="310">
        <v>-6</v>
      </c>
      <c r="I311" s="309">
        <v>-8</v>
      </c>
      <c r="J311" s="309"/>
      <c r="K311" s="311">
        <f>IF(ISBLANK(F311),"",COUNTIF(F311:J311,"&gt;=0"))</f>
        <v>1</v>
      </c>
      <c r="L311" s="312">
        <f>IF(ISBLANK(F311),"",(IF(LEFT(F311,1)="-",1,0)+IF(LEFT(G311,1)="-",1,0)+IF(LEFT(H311,1)="-",1,0)+IF(LEFT(I311,1)="-",1,0)+IF(LEFT(J311,1)="-",1,0)))</f>
        <v>3</v>
      </c>
      <c r="M311" s="313">
        <f>IF(K311=3,1,"")</f>
      </c>
      <c r="N311" s="314">
        <f>IF(L311=3,1,"")</f>
        <v>1</v>
      </c>
      <c r="O311" s="47"/>
    </row>
    <row r="312" spans="1:15" ht="15" customHeight="1" outlineLevel="1">
      <c r="A312" s="294"/>
      <c r="B312" s="315" t="s">
        <v>202</v>
      </c>
      <c r="C312" s="316" t="str">
        <f>IF(C307&gt;"",C307,"")</f>
        <v>Mäkinen Anton</v>
      </c>
      <c r="D312" s="316" t="str">
        <f>IF(G307&gt;"",G307,"")</f>
        <v>Nyberg Johan</v>
      </c>
      <c r="E312" s="316"/>
      <c r="F312" s="255">
        <v>5</v>
      </c>
      <c r="G312" s="250">
        <v>5</v>
      </c>
      <c r="H312" s="250">
        <v>5</v>
      </c>
      <c r="I312" s="250"/>
      <c r="J312" s="250"/>
      <c r="K312" s="317">
        <f>IF(ISBLANK(F312),"",COUNTIF(F312:J312,"&gt;=0"))</f>
        <v>3</v>
      </c>
      <c r="L312" s="318">
        <f>IF(ISBLANK(F312),"",(IF(LEFT(F312,1)="-",1,0)+IF(LEFT(G312,1)="-",1,0)+IF(LEFT(H312,1)="-",1,0)+IF(LEFT(I312,1)="-",1,0)+IF(LEFT(J312,1)="-",1,0)))</f>
        <v>0</v>
      </c>
      <c r="M312" s="319">
        <f>IF(K312=3,1,"")</f>
        <v>1</v>
      </c>
      <c r="N312" s="320">
        <f>IF(L312=3,1,"")</f>
      </c>
      <c r="O312" s="47"/>
    </row>
    <row r="313" spans="1:15" ht="15" customHeight="1" outlineLevel="1" thickBot="1">
      <c r="A313" s="294"/>
      <c r="B313" s="321" t="s">
        <v>227</v>
      </c>
      <c r="C313" s="322" t="str">
        <f>IF(C308&gt;"",C308,"")</f>
        <v>Pitkänen Toni</v>
      </c>
      <c r="D313" s="322" t="str">
        <f>IF(G308&gt;"",G308,"")</f>
        <v>Nyberg Jan</v>
      </c>
      <c r="E313" s="322"/>
      <c r="F313" s="255">
        <v>-4</v>
      </c>
      <c r="G313" s="323">
        <v>-4</v>
      </c>
      <c r="H313" s="255">
        <v>-1</v>
      </c>
      <c r="I313" s="255"/>
      <c r="J313" s="255"/>
      <c r="K313" s="317">
        <f aca="true" t="shared" si="36" ref="K313:K319">IF(ISBLANK(F313),"",COUNTIF(F313:J313,"&gt;=0"))</f>
        <v>0</v>
      </c>
      <c r="L313" s="324">
        <f aca="true" t="shared" si="37" ref="L313:L319">IF(ISBLANK(F313),"",(IF(LEFT(F313,1)="-",1,0)+IF(LEFT(G313,1)="-",1,0)+IF(LEFT(H313,1)="-",1,0)+IF(LEFT(I313,1)="-",1,0)+IF(LEFT(J313,1)="-",1,0)))</f>
        <v>3</v>
      </c>
      <c r="M313" s="325">
        <f aca="true" t="shared" si="38" ref="M313:N319">IF(K313=3,1,"")</f>
      </c>
      <c r="N313" s="326">
        <f t="shared" si="38"/>
        <v>1</v>
      </c>
      <c r="O313" s="47"/>
    </row>
    <row r="314" spans="1:15" ht="15" customHeight="1" outlineLevel="1">
      <c r="A314" s="294"/>
      <c r="B314" s="327" t="s">
        <v>205</v>
      </c>
      <c r="C314" s="308" t="str">
        <f>IF(C307&gt;"",C307,"")</f>
        <v>Mäkinen Anton</v>
      </c>
      <c r="D314" s="308" t="str">
        <f>IF(G306&gt;"",G306,"")</f>
        <v>Kantonistov Mikhail</v>
      </c>
      <c r="E314" s="328"/>
      <c r="F314" s="329">
        <v>10</v>
      </c>
      <c r="G314" s="330">
        <v>-11</v>
      </c>
      <c r="H314" s="329">
        <v>-8</v>
      </c>
      <c r="I314" s="329">
        <v>-12</v>
      </c>
      <c r="J314" s="329"/>
      <c r="K314" s="311">
        <f t="shared" si="36"/>
        <v>1</v>
      </c>
      <c r="L314" s="312">
        <f t="shared" si="37"/>
        <v>3</v>
      </c>
      <c r="M314" s="313">
        <f t="shared" si="38"/>
      </c>
      <c r="N314" s="314">
        <f t="shared" si="38"/>
        <v>1</v>
      </c>
      <c r="O314" s="47"/>
    </row>
    <row r="315" spans="1:15" ht="15" customHeight="1" outlineLevel="1">
      <c r="A315" s="294"/>
      <c r="B315" s="321" t="s">
        <v>228</v>
      </c>
      <c r="C315" s="316" t="str">
        <f>IF(C306&gt;"",C306,"")</f>
        <v>Pitkänen Tatu</v>
      </c>
      <c r="D315" s="316" t="str">
        <f>IF(G308&gt;"",G308,"")</f>
        <v>Nyberg Jan</v>
      </c>
      <c r="E315" s="322"/>
      <c r="F315" s="255">
        <v>-4</v>
      </c>
      <c r="G315" s="323">
        <v>-11</v>
      </c>
      <c r="H315" s="255">
        <v>-4</v>
      </c>
      <c r="I315" s="255"/>
      <c r="J315" s="255"/>
      <c r="K315" s="317">
        <f t="shared" si="36"/>
        <v>0</v>
      </c>
      <c r="L315" s="318">
        <f t="shared" si="37"/>
        <v>3</v>
      </c>
      <c r="M315" s="319">
        <f t="shared" si="38"/>
      </c>
      <c r="N315" s="320">
        <f t="shared" si="38"/>
        <v>1</v>
      </c>
      <c r="O315" s="47"/>
    </row>
    <row r="316" spans="1:15" ht="15" customHeight="1" outlineLevel="1" thickBot="1">
      <c r="A316" s="294"/>
      <c r="B316" s="331" t="s">
        <v>229</v>
      </c>
      <c r="C316" s="332" t="str">
        <f>IF(C308&gt;"",C308,"")</f>
        <v>Pitkänen Toni</v>
      </c>
      <c r="D316" s="332" t="str">
        <f>IF(G307&gt;"",G307,"")</f>
        <v>Nyberg Johan</v>
      </c>
      <c r="E316" s="332"/>
      <c r="F316" s="333">
        <v>-9</v>
      </c>
      <c r="G316" s="334">
        <v>8</v>
      </c>
      <c r="H316" s="333">
        <v>-9</v>
      </c>
      <c r="I316" s="333">
        <v>9</v>
      </c>
      <c r="J316" s="333">
        <v>-6</v>
      </c>
      <c r="K316" s="335">
        <f t="shared" si="36"/>
        <v>2</v>
      </c>
      <c r="L316" s="336">
        <f t="shared" si="37"/>
        <v>3</v>
      </c>
      <c r="M316" s="337">
        <f t="shared" si="38"/>
      </c>
      <c r="N316" s="338">
        <f t="shared" si="38"/>
        <v>1</v>
      </c>
      <c r="O316" s="47"/>
    </row>
    <row r="317" spans="1:15" ht="15" customHeight="1" outlineLevel="1">
      <c r="A317" s="294"/>
      <c r="B317" s="339" t="s">
        <v>230</v>
      </c>
      <c r="C317" s="340" t="str">
        <f>IF(C307&gt;"",C307,"")</f>
        <v>Mäkinen Anton</v>
      </c>
      <c r="D317" s="340" t="str">
        <f>IF(G308&gt;"",G308,"")</f>
        <v>Nyberg Jan</v>
      </c>
      <c r="E317" s="341"/>
      <c r="F317" s="263"/>
      <c r="G317" s="263"/>
      <c r="H317" s="263"/>
      <c r="I317" s="263"/>
      <c r="J317" s="342"/>
      <c r="K317" s="343">
        <f t="shared" si="36"/>
      </c>
      <c r="L317" s="344">
        <f t="shared" si="37"/>
      </c>
      <c r="M317" s="345">
        <f t="shared" si="38"/>
      </c>
      <c r="N317" s="346">
        <f t="shared" si="38"/>
      </c>
      <c r="O317" s="47"/>
    </row>
    <row r="318" spans="1:15" ht="15" customHeight="1" outlineLevel="1">
      <c r="A318" s="294"/>
      <c r="B318" s="315" t="s">
        <v>231</v>
      </c>
      <c r="C318" s="316" t="str">
        <f>IF(C308&gt;"",C308,"")</f>
        <v>Pitkänen Toni</v>
      </c>
      <c r="D318" s="316" t="str">
        <f>IF(G306&gt;"",G306,"")</f>
        <v>Kantonistov Mikhail</v>
      </c>
      <c r="E318" s="347"/>
      <c r="F318" s="263"/>
      <c r="G318" s="250"/>
      <c r="H318" s="250"/>
      <c r="I318" s="250"/>
      <c r="J318" s="264"/>
      <c r="K318" s="317">
        <f t="shared" si="36"/>
      </c>
      <c r="L318" s="318">
        <f t="shared" si="37"/>
      </c>
      <c r="M318" s="319">
        <f t="shared" si="38"/>
      </c>
      <c r="N318" s="320">
        <f t="shared" si="38"/>
      </c>
      <c r="O318" s="47"/>
    </row>
    <row r="319" spans="1:15" ht="15" customHeight="1" outlineLevel="1" thickBot="1">
      <c r="A319" s="294"/>
      <c r="B319" s="331" t="s">
        <v>204</v>
      </c>
      <c r="C319" s="332" t="str">
        <f>IF(C306&gt;"",C306,"")</f>
        <v>Pitkänen Tatu</v>
      </c>
      <c r="D319" s="332" t="str">
        <f>IF(G307&gt;"",G307,"")</f>
        <v>Nyberg Johan</v>
      </c>
      <c r="E319" s="348"/>
      <c r="F319" s="349"/>
      <c r="G319" s="333"/>
      <c r="H319" s="349"/>
      <c r="I319" s="333"/>
      <c r="J319" s="333"/>
      <c r="K319" s="335">
        <f t="shared" si="36"/>
      </c>
      <c r="L319" s="336">
        <f t="shared" si="37"/>
      </c>
      <c r="M319" s="337">
        <f t="shared" si="38"/>
      </c>
      <c r="N319" s="338">
        <f t="shared" si="38"/>
      </c>
      <c r="O319" s="47"/>
    </row>
    <row r="320" spans="1:15" ht="15.75" customHeight="1" outlineLevel="1" thickBot="1">
      <c r="A320" s="284"/>
      <c r="B320" s="214"/>
      <c r="C320" s="214"/>
      <c r="D320" s="214"/>
      <c r="E320" s="214"/>
      <c r="F320" s="214"/>
      <c r="G320" s="214"/>
      <c r="H320" s="214"/>
      <c r="I320" s="624" t="s">
        <v>206</v>
      </c>
      <c r="J320" s="625"/>
      <c r="K320" s="350">
        <f>IF(ISBLANK(C306),"",SUM(K311:K319))</f>
        <v>7</v>
      </c>
      <c r="L320" s="351">
        <f>IF(ISBLANK(G306),"",SUM(L311:L319))</f>
        <v>15</v>
      </c>
      <c r="M320" s="352">
        <f>IF(ISBLANK(F311),"",SUM(M311:M319))</f>
        <v>1</v>
      </c>
      <c r="N320" s="353">
        <f>IF(ISBLANK(F311),"",SUM(N311:N319))</f>
        <v>5</v>
      </c>
      <c r="O320" s="47"/>
    </row>
    <row r="321" spans="1:15" ht="12" customHeight="1" outlineLevel="1">
      <c r="A321" s="284"/>
      <c r="B321" s="243" t="s">
        <v>207</v>
      </c>
      <c r="C321" s="214"/>
      <c r="D321" s="214"/>
      <c r="E321" s="214"/>
      <c r="F321" s="214"/>
      <c r="G321" s="214"/>
      <c r="H321" s="214"/>
      <c r="I321" s="214"/>
      <c r="J321" s="214"/>
      <c r="K321" s="214"/>
      <c r="L321" s="214"/>
      <c r="M321" s="214"/>
      <c r="N321" s="354"/>
      <c r="O321" s="47"/>
    </row>
    <row r="322" spans="1:15" ht="15" outlineLevel="1">
      <c r="A322" s="284"/>
      <c r="B322" s="272" t="s">
        <v>208</v>
      </c>
      <c r="C322" s="272"/>
      <c r="D322" s="272" t="s">
        <v>209</v>
      </c>
      <c r="E322" s="273"/>
      <c r="F322" s="272"/>
      <c r="G322" s="272" t="s">
        <v>210</v>
      </c>
      <c r="H322" s="273"/>
      <c r="I322" s="272"/>
      <c r="J322" s="274" t="s">
        <v>211</v>
      </c>
      <c r="K322" s="47"/>
      <c r="L322" s="214"/>
      <c r="M322" s="214"/>
      <c r="N322" s="354"/>
      <c r="O322" s="47"/>
    </row>
    <row r="323" spans="1:15" ht="18.75" outlineLevel="1" thickBot="1">
      <c r="A323" s="284"/>
      <c r="B323" s="214"/>
      <c r="C323" s="214"/>
      <c r="D323" s="214"/>
      <c r="E323" s="214"/>
      <c r="F323" s="214"/>
      <c r="G323" s="214"/>
      <c r="H323" s="214"/>
      <c r="I323" s="214"/>
      <c r="J323" s="626" t="str">
        <f>IF(M320=5,C305,IF(N320=5,G305,""))</f>
        <v>PT Espoo</v>
      </c>
      <c r="K323" s="627"/>
      <c r="L323" s="627"/>
      <c r="M323" s="627"/>
      <c r="N323" s="628"/>
      <c r="O323" s="47"/>
    </row>
    <row r="324" spans="1:15" ht="18.75" customHeight="1" outlineLevel="1" thickBot="1">
      <c r="A324" s="355"/>
      <c r="B324" s="356"/>
      <c r="C324" s="356"/>
      <c r="D324" s="356"/>
      <c r="E324" s="356"/>
      <c r="F324" s="356"/>
      <c r="G324" s="356"/>
      <c r="H324" s="356"/>
      <c r="I324" s="356"/>
      <c r="J324" s="357"/>
      <c r="K324" s="357"/>
      <c r="L324" s="357"/>
      <c r="M324" s="357"/>
      <c r="N324" s="358"/>
      <c r="O324" s="284"/>
    </row>
    <row r="325" ht="15.75" thickTop="1">
      <c r="B325" s="278"/>
    </row>
  </sheetData>
  <sheetProtection/>
  <mergeCells count="240">
    <mergeCell ref="J26:N26"/>
    <mergeCell ref="C10:D10"/>
    <mergeCell ref="G10:N10"/>
    <mergeCell ref="C11:D11"/>
    <mergeCell ref="G11:N11"/>
    <mergeCell ref="K13:L13"/>
    <mergeCell ref="I23:J23"/>
    <mergeCell ref="H6:J6"/>
    <mergeCell ref="L6:N6"/>
    <mergeCell ref="C8:D8"/>
    <mergeCell ref="G8:N8"/>
    <mergeCell ref="C9:D9"/>
    <mergeCell ref="G9:N9"/>
    <mergeCell ref="K40:L40"/>
    <mergeCell ref="I50:J50"/>
    <mergeCell ref="J53:N53"/>
    <mergeCell ref="F3:G3"/>
    <mergeCell ref="H3:N3"/>
    <mergeCell ref="F4:G4"/>
    <mergeCell ref="H4:N4"/>
    <mergeCell ref="F5:G5"/>
    <mergeCell ref="H5:N5"/>
    <mergeCell ref="F6:G6"/>
    <mergeCell ref="C36:D36"/>
    <mergeCell ref="G36:N36"/>
    <mergeCell ref="C37:D37"/>
    <mergeCell ref="G37:N37"/>
    <mergeCell ref="C38:D38"/>
    <mergeCell ref="G38:N38"/>
    <mergeCell ref="H32:N32"/>
    <mergeCell ref="F33:G33"/>
    <mergeCell ref="H33:J33"/>
    <mergeCell ref="L33:N33"/>
    <mergeCell ref="C35:D35"/>
    <mergeCell ref="G35:N35"/>
    <mergeCell ref="C65:D65"/>
    <mergeCell ref="G65:N65"/>
    <mergeCell ref="K67:L67"/>
    <mergeCell ref="I77:J77"/>
    <mergeCell ref="J80:N80"/>
    <mergeCell ref="F30:G30"/>
    <mergeCell ref="H30:N30"/>
    <mergeCell ref="F31:G31"/>
    <mergeCell ref="H31:N31"/>
    <mergeCell ref="F32:G32"/>
    <mergeCell ref="C62:D62"/>
    <mergeCell ref="G62:N62"/>
    <mergeCell ref="C63:D63"/>
    <mergeCell ref="G63:N63"/>
    <mergeCell ref="C64:D64"/>
    <mergeCell ref="G64:N64"/>
    <mergeCell ref="J323:N323"/>
    <mergeCell ref="F57:G57"/>
    <mergeCell ref="H57:N57"/>
    <mergeCell ref="F58:G58"/>
    <mergeCell ref="H58:N58"/>
    <mergeCell ref="F59:G59"/>
    <mergeCell ref="H59:N59"/>
    <mergeCell ref="F60:G60"/>
    <mergeCell ref="H60:J60"/>
    <mergeCell ref="L60:N60"/>
    <mergeCell ref="C307:D307"/>
    <mergeCell ref="G307:N307"/>
    <mergeCell ref="C308:D308"/>
    <mergeCell ref="G308:N308"/>
    <mergeCell ref="K310:L310"/>
    <mergeCell ref="I320:J320"/>
    <mergeCell ref="F303:G303"/>
    <mergeCell ref="H303:J303"/>
    <mergeCell ref="L303:N303"/>
    <mergeCell ref="C305:D305"/>
    <mergeCell ref="G305:N305"/>
    <mergeCell ref="C306:D306"/>
    <mergeCell ref="G306:N306"/>
    <mergeCell ref="J296:N296"/>
    <mergeCell ref="F300:G300"/>
    <mergeCell ref="H300:N300"/>
    <mergeCell ref="F301:G301"/>
    <mergeCell ref="H301:N301"/>
    <mergeCell ref="F302:G302"/>
    <mergeCell ref="H302:N302"/>
    <mergeCell ref="C280:D280"/>
    <mergeCell ref="G280:N280"/>
    <mergeCell ref="C281:D281"/>
    <mergeCell ref="G281:N281"/>
    <mergeCell ref="K283:L283"/>
    <mergeCell ref="I293:J293"/>
    <mergeCell ref="F276:G276"/>
    <mergeCell ref="H276:J276"/>
    <mergeCell ref="L276:N276"/>
    <mergeCell ref="C278:D278"/>
    <mergeCell ref="G278:N278"/>
    <mergeCell ref="C279:D279"/>
    <mergeCell ref="G279:N279"/>
    <mergeCell ref="J269:N269"/>
    <mergeCell ref="F273:G273"/>
    <mergeCell ref="H273:N273"/>
    <mergeCell ref="F274:G274"/>
    <mergeCell ref="H274:N274"/>
    <mergeCell ref="F275:G275"/>
    <mergeCell ref="H275:N275"/>
    <mergeCell ref="C253:D253"/>
    <mergeCell ref="G253:N253"/>
    <mergeCell ref="C254:D254"/>
    <mergeCell ref="G254:N254"/>
    <mergeCell ref="K256:L256"/>
    <mergeCell ref="I266:J266"/>
    <mergeCell ref="F249:G249"/>
    <mergeCell ref="H249:J249"/>
    <mergeCell ref="L249:N249"/>
    <mergeCell ref="C251:D251"/>
    <mergeCell ref="G251:N251"/>
    <mergeCell ref="C252:D252"/>
    <mergeCell ref="G252:N252"/>
    <mergeCell ref="J242:N242"/>
    <mergeCell ref="F246:G246"/>
    <mergeCell ref="H246:N246"/>
    <mergeCell ref="F247:G247"/>
    <mergeCell ref="H247:N247"/>
    <mergeCell ref="F248:G248"/>
    <mergeCell ref="H248:N248"/>
    <mergeCell ref="C226:D226"/>
    <mergeCell ref="G226:N226"/>
    <mergeCell ref="C227:D227"/>
    <mergeCell ref="G227:N227"/>
    <mergeCell ref="K229:L229"/>
    <mergeCell ref="I239:J239"/>
    <mergeCell ref="F222:G222"/>
    <mergeCell ref="H222:J222"/>
    <mergeCell ref="L222:N222"/>
    <mergeCell ref="C224:D224"/>
    <mergeCell ref="G224:N224"/>
    <mergeCell ref="C225:D225"/>
    <mergeCell ref="G225:N225"/>
    <mergeCell ref="J215:N215"/>
    <mergeCell ref="F219:G219"/>
    <mergeCell ref="H219:N219"/>
    <mergeCell ref="F220:G220"/>
    <mergeCell ref="H220:N220"/>
    <mergeCell ref="F221:G221"/>
    <mergeCell ref="H221:N221"/>
    <mergeCell ref="C199:D199"/>
    <mergeCell ref="G199:N199"/>
    <mergeCell ref="C200:D200"/>
    <mergeCell ref="G200:N200"/>
    <mergeCell ref="K202:L202"/>
    <mergeCell ref="I212:J212"/>
    <mergeCell ref="F195:G195"/>
    <mergeCell ref="H195:J195"/>
    <mergeCell ref="L195:N195"/>
    <mergeCell ref="C197:D197"/>
    <mergeCell ref="G197:N197"/>
    <mergeCell ref="C198:D198"/>
    <mergeCell ref="G198:N198"/>
    <mergeCell ref="J188:N188"/>
    <mergeCell ref="F192:G192"/>
    <mergeCell ref="H192:N192"/>
    <mergeCell ref="F193:G193"/>
    <mergeCell ref="H193:N193"/>
    <mergeCell ref="F194:G194"/>
    <mergeCell ref="H194:N194"/>
    <mergeCell ref="C172:D172"/>
    <mergeCell ref="G172:N172"/>
    <mergeCell ref="C173:D173"/>
    <mergeCell ref="G173:N173"/>
    <mergeCell ref="K175:L175"/>
    <mergeCell ref="I185:J185"/>
    <mergeCell ref="F168:G168"/>
    <mergeCell ref="H168:J168"/>
    <mergeCell ref="L168:N168"/>
    <mergeCell ref="C170:D170"/>
    <mergeCell ref="G170:N170"/>
    <mergeCell ref="C171:D171"/>
    <mergeCell ref="G171:N171"/>
    <mergeCell ref="J161:N161"/>
    <mergeCell ref="F165:G165"/>
    <mergeCell ref="H165:N165"/>
    <mergeCell ref="F166:G166"/>
    <mergeCell ref="H166:N166"/>
    <mergeCell ref="F167:G167"/>
    <mergeCell ref="H167:N167"/>
    <mergeCell ref="C145:D145"/>
    <mergeCell ref="G145:N145"/>
    <mergeCell ref="C146:D146"/>
    <mergeCell ref="G146:N146"/>
    <mergeCell ref="K148:L148"/>
    <mergeCell ref="I158:J158"/>
    <mergeCell ref="F141:G141"/>
    <mergeCell ref="H141:J141"/>
    <mergeCell ref="L141:N141"/>
    <mergeCell ref="C143:D143"/>
    <mergeCell ref="G143:N143"/>
    <mergeCell ref="C144:D144"/>
    <mergeCell ref="G144:N144"/>
    <mergeCell ref="J134:N134"/>
    <mergeCell ref="F138:G138"/>
    <mergeCell ref="H138:N138"/>
    <mergeCell ref="F139:G139"/>
    <mergeCell ref="H139:N139"/>
    <mergeCell ref="F140:G140"/>
    <mergeCell ref="H140:N140"/>
    <mergeCell ref="C118:D118"/>
    <mergeCell ref="G118:N118"/>
    <mergeCell ref="C119:D119"/>
    <mergeCell ref="G119:N119"/>
    <mergeCell ref="K121:L121"/>
    <mergeCell ref="I131:J131"/>
    <mergeCell ref="F114:G114"/>
    <mergeCell ref="H114:J114"/>
    <mergeCell ref="L114:N114"/>
    <mergeCell ref="C116:D116"/>
    <mergeCell ref="G116:N116"/>
    <mergeCell ref="C117:D117"/>
    <mergeCell ref="G117:N117"/>
    <mergeCell ref="J107:N107"/>
    <mergeCell ref="F111:G111"/>
    <mergeCell ref="H111:N111"/>
    <mergeCell ref="F112:G112"/>
    <mergeCell ref="H112:N112"/>
    <mergeCell ref="F113:G113"/>
    <mergeCell ref="H113:N113"/>
    <mergeCell ref="C91:D91"/>
    <mergeCell ref="G91:N91"/>
    <mergeCell ref="C92:D92"/>
    <mergeCell ref="G92:N92"/>
    <mergeCell ref="K94:L94"/>
    <mergeCell ref="I104:J104"/>
    <mergeCell ref="F87:G87"/>
    <mergeCell ref="H87:J87"/>
    <mergeCell ref="L87:N87"/>
    <mergeCell ref="C89:D89"/>
    <mergeCell ref="G89:N89"/>
    <mergeCell ref="C90:D90"/>
    <mergeCell ref="G90:N90"/>
    <mergeCell ref="F84:G84"/>
    <mergeCell ref="H84:N84"/>
    <mergeCell ref="F85:G85"/>
    <mergeCell ref="H85:N85"/>
    <mergeCell ref="F86:G86"/>
    <mergeCell ref="H86:N8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412"/>
      <c r="B1" s="396" t="s">
        <v>388</v>
      </c>
    </row>
    <row r="2" spans="6:7" ht="15">
      <c r="F2" s="175" t="s">
        <v>128</v>
      </c>
      <c r="G2" s="201" t="s">
        <v>131</v>
      </c>
    </row>
    <row r="3" spans="6:7" ht="15">
      <c r="F3" s="176" t="s">
        <v>129</v>
      </c>
      <c r="G3" s="202" t="s">
        <v>132</v>
      </c>
    </row>
    <row r="4" spans="1:7" ht="15.75" thickBot="1">
      <c r="A4" s="178"/>
      <c r="B4" s="47"/>
      <c r="C4" s="47"/>
      <c r="D4" s="47"/>
      <c r="F4" s="177" t="s">
        <v>130</v>
      </c>
      <c r="G4" s="203" t="s">
        <v>171</v>
      </c>
    </row>
    <row r="5" spans="1:5" ht="15">
      <c r="A5" s="178"/>
      <c r="B5" s="47"/>
      <c r="C5" s="47"/>
      <c r="D5" s="47"/>
      <c r="E5" s="47"/>
    </row>
    <row r="6" ht="15">
      <c r="A6" s="396" t="s">
        <v>173</v>
      </c>
    </row>
    <row r="7" spans="1:4" ht="15">
      <c r="A7" s="372"/>
      <c r="B7" s="373" t="s">
        <v>242</v>
      </c>
      <c r="C7" s="373" t="s">
        <v>243</v>
      </c>
      <c r="D7" s="374" t="s">
        <v>244</v>
      </c>
    </row>
    <row r="8" spans="1:5" ht="15">
      <c r="A8" s="375" t="s">
        <v>9</v>
      </c>
      <c r="B8" s="371" t="s">
        <v>359</v>
      </c>
      <c r="C8" s="371" t="s">
        <v>402</v>
      </c>
      <c r="D8" s="376" t="s">
        <v>17</v>
      </c>
      <c r="E8" s="199" t="s">
        <v>402</v>
      </c>
    </row>
    <row r="9" spans="1:6" ht="15">
      <c r="A9" s="375" t="s">
        <v>10</v>
      </c>
      <c r="B9" s="371" t="s">
        <v>379</v>
      </c>
      <c r="C9" s="371" t="s">
        <v>405</v>
      </c>
      <c r="D9" s="376" t="s">
        <v>20</v>
      </c>
      <c r="E9" s="387" t="s">
        <v>591</v>
      </c>
      <c r="F9" s="394" t="s">
        <v>402</v>
      </c>
    </row>
    <row r="10" spans="1:7" ht="15">
      <c r="A10" s="377" t="s">
        <v>11</v>
      </c>
      <c r="B10" s="370" t="s">
        <v>371</v>
      </c>
      <c r="C10" s="370" t="s">
        <v>268</v>
      </c>
      <c r="D10" s="378" t="s">
        <v>3</v>
      </c>
      <c r="E10" s="199" t="s">
        <v>268</v>
      </c>
      <c r="F10" s="395" t="s">
        <v>599</v>
      </c>
      <c r="G10" s="47"/>
    </row>
    <row r="11" spans="1:7" ht="15">
      <c r="A11" s="377" t="s">
        <v>12</v>
      </c>
      <c r="B11" s="370" t="s">
        <v>356</v>
      </c>
      <c r="C11" s="370"/>
      <c r="D11" s="378"/>
      <c r="E11" s="387"/>
      <c r="G11" s="391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21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/>
    <row r="2" spans="2:22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21</v>
      </c>
      <c r="M2" s="493"/>
      <c r="N2" s="493"/>
      <c r="O2" s="494"/>
      <c r="P2" s="495" t="s">
        <v>2</v>
      </c>
      <c r="Q2" s="496"/>
      <c r="R2" s="496"/>
      <c r="S2" s="497">
        <v>1</v>
      </c>
      <c r="T2" s="497"/>
      <c r="U2" s="542"/>
      <c r="V2" s="47"/>
    </row>
    <row r="3" spans="2:46" ht="16.5" thickBot="1">
      <c r="B3" s="7"/>
      <c r="C3" s="180"/>
      <c r="D3" s="8" t="s">
        <v>3</v>
      </c>
      <c r="E3" s="9" t="s">
        <v>4</v>
      </c>
      <c r="F3" s="500" t="s">
        <v>172</v>
      </c>
      <c r="G3" s="501"/>
      <c r="H3" s="502"/>
      <c r="I3" s="503" t="s">
        <v>5</v>
      </c>
      <c r="J3" s="504"/>
      <c r="K3" s="504"/>
      <c r="L3" s="505">
        <v>41342</v>
      </c>
      <c r="M3" s="505"/>
      <c r="N3" s="505"/>
      <c r="O3" s="506"/>
      <c r="P3" s="10" t="s">
        <v>6</v>
      </c>
      <c r="Q3" s="194"/>
      <c r="R3" s="194"/>
      <c r="S3" s="507">
        <v>0.7291666666666666</v>
      </c>
      <c r="T3" s="508"/>
      <c r="U3" s="509"/>
      <c r="V3" s="47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2:46" ht="16.5" thickTop="1">
      <c r="B4" s="48"/>
      <c r="C4" s="13" t="s">
        <v>145</v>
      </c>
      <c r="D4" s="13" t="s">
        <v>7</v>
      </c>
      <c r="E4" s="14" t="s">
        <v>8</v>
      </c>
      <c r="F4" s="539" t="s">
        <v>9</v>
      </c>
      <c r="G4" s="540"/>
      <c r="H4" s="539" t="s">
        <v>10</v>
      </c>
      <c r="I4" s="540"/>
      <c r="J4" s="539" t="s">
        <v>11</v>
      </c>
      <c r="K4" s="540"/>
      <c r="L4" s="539" t="s">
        <v>12</v>
      </c>
      <c r="M4" s="540"/>
      <c r="N4" s="539" t="s">
        <v>19</v>
      </c>
      <c r="O4" s="540"/>
      <c r="P4" s="49" t="s">
        <v>13</v>
      </c>
      <c r="Q4" s="50" t="s">
        <v>14</v>
      </c>
      <c r="R4" s="533" t="s">
        <v>15</v>
      </c>
      <c r="S4" s="534"/>
      <c r="T4" s="535" t="s">
        <v>16</v>
      </c>
      <c r="U4" s="536"/>
      <c r="V4" s="47"/>
      <c r="W4" s="170" t="s">
        <v>64</v>
      </c>
      <c r="X4" s="171"/>
      <c r="Y4" s="172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2:46" ht="15">
      <c r="B5" s="51" t="s">
        <v>9</v>
      </c>
      <c r="C5" s="187">
        <v>1145</v>
      </c>
      <c r="D5" s="52" t="s">
        <v>267</v>
      </c>
      <c r="E5" s="53" t="s">
        <v>18</v>
      </c>
      <c r="F5" s="54"/>
      <c r="G5" s="55"/>
      <c r="H5" s="56">
        <f>R21</f>
        <v>1</v>
      </c>
      <c r="I5" s="57">
        <f>S21</f>
        <v>3</v>
      </c>
      <c r="J5" s="56">
        <f>R17</f>
        <v>3</v>
      </c>
      <c r="K5" s="57">
        <f>S17</f>
        <v>0</v>
      </c>
      <c r="L5" s="56">
        <f>R15</f>
        <v>3</v>
      </c>
      <c r="M5" s="57">
        <f>S15</f>
        <v>0</v>
      </c>
      <c r="N5" s="56">
        <f>R12</f>
        <v>3</v>
      </c>
      <c r="O5" s="57">
        <f>S12</f>
        <v>0</v>
      </c>
      <c r="P5" s="58">
        <f>IF(SUM(F5:O5)=0,"",COUNTIF(G5:G9,3))</f>
        <v>3</v>
      </c>
      <c r="Q5" s="59">
        <f>IF(SUM(F5:O5)=0,"",COUNTIF(F5:F9,3))</f>
        <v>1</v>
      </c>
      <c r="R5" s="28">
        <f>IF(SUM(F5:O5)=0,"",SUM(G5:G9))</f>
        <v>10</v>
      </c>
      <c r="S5" s="29">
        <f>IF(SUM(F5:O5)=0,"",SUM(F5:F9))</f>
        <v>3</v>
      </c>
      <c r="T5" s="537">
        <v>2</v>
      </c>
      <c r="U5" s="538"/>
      <c r="V5" s="47"/>
      <c r="W5" s="173">
        <f>+W12+W15+W17+W21</f>
        <v>133</v>
      </c>
      <c r="X5" s="174">
        <f>+X12+X15+X17+X21</f>
        <v>87</v>
      </c>
      <c r="Y5" s="83">
        <f>+W5-X5</f>
        <v>46</v>
      </c>
      <c r="AL5" s="431"/>
      <c r="AM5" s="207">
        <f aca="true" t="shared" si="0" ref="AM5:AR5">AM12+AM15+AM17+AM21</f>
        <v>0</v>
      </c>
      <c r="AN5" s="207">
        <f t="shared" si="0"/>
        <v>0</v>
      </c>
      <c r="AO5" s="420">
        <f t="shared" si="0"/>
        <v>0</v>
      </c>
      <c r="AP5" s="422">
        <f t="shared" si="0"/>
        <v>0</v>
      </c>
      <c r="AQ5" s="420">
        <f t="shared" si="0"/>
        <v>0</v>
      </c>
      <c r="AR5" s="422">
        <f t="shared" si="0"/>
        <v>0</v>
      </c>
      <c r="AS5" s="423" t="e">
        <f>AO5/AP5</f>
        <v>#DIV/0!</v>
      </c>
      <c r="AT5" s="424" t="e">
        <f>AQ5/AR5</f>
        <v>#DIV/0!</v>
      </c>
    </row>
    <row r="6" spans="2:46" ht="15">
      <c r="B6" s="60" t="s">
        <v>10</v>
      </c>
      <c r="C6" s="188">
        <v>1079</v>
      </c>
      <c r="D6" s="52" t="s">
        <v>269</v>
      </c>
      <c r="E6" s="53" t="s">
        <v>22</v>
      </c>
      <c r="F6" s="61">
        <f>S21</f>
        <v>3</v>
      </c>
      <c r="G6" s="62">
        <f>R21</f>
        <v>1</v>
      </c>
      <c r="H6" s="63"/>
      <c r="I6" s="64"/>
      <c r="J6" s="65">
        <f>R19</f>
        <v>3</v>
      </c>
      <c r="K6" s="66">
        <f>S19</f>
        <v>1</v>
      </c>
      <c r="L6" s="65">
        <f>R13</f>
        <v>3</v>
      </c>
      <c r="M6" s="66">
        <f>S13</f>
        <v>0</v>
      </c>
      <c r="N6" s="65">
        <f>R16</f>
        <v>3</v>
      </c>
      <c r="O6" s="66">
        <f>S16</f>
        <v>0</v>
      </c>
      <c r="P6" s="58">
        <f>IF(SUM(F6:O6)=0,"",COUNTIF(I5:I9,3))</f>
        <v>4</v>
      </c>
      <c r="Q6" s="59">
        <f>IF(SUM(F6:O6)=0,"",COUNTIF(H5:H9,3))</f>
        <v>0</v>
      </c>
      <c r="R6" s="28">
        <f>IF(SUM(F6:O6)=0,"",SUM(I5:I9))</f>
        <v>12</v>
      </c>
      <c r="S6" s="29">
        <f>IF(SUM(F6:O6)=0,"",SUM(H5:H9))</f>
        <v>2</v>
      </c>
      <c r="T6" s="537">
        <v>1</v>
      </c>
      <c r="U6" s="538"/>
      <c r="V6" s="47"/>
      <c r="W6" s="173">
        <f>+W13+W16+W19+X21</f>
        <v>145</v>
      </c>
      <c r="X6" s="174">
        <f>+X13+X16+X19+W21</f>
        <v>107</v>
      </c>
      <c r="Y6" s="83">
        <f>+W6-X6</f>
        <v>38</v>
      </c>
      <c r="AL6" s="432"/>
      <c r="AM6" s="207">
        <f>AM13+AM16+AM19+AN21</f>
        <v>0</v>
      </c>
      <c r="AN6" s="207">
        <f>AN13+AN16+AN19+AM21</f>
        <v>0</v>
      </c>
      <c r="AO6" s="420">
        <f>AO13+AO16+AO19+AP21</f>
        <v>0</v>
      </c>
      <c r="AP6" s="422">
        <f>AP13+AP16+AP19+AO21</f>
        <v>0</v>
      </c>
      <c r="AQ6" s="420">
        <f>AQ13+AQ16+AQ19+AR21</f>
        <v>0</v>
      </c>
      <c r="AR6" s="422">
        <f>AR13+AR16+AR19+AQ21</f>
        <v>0</v>
      </c>
      <c r="AS6" s="423" t="e">
        <f>AO6/AP6</f>
        <v>#DIV/0!</v>
      </c>
      <c r="AT6" s="424" t="e">
        <f>AQ6/AR6</f>
        <v>#DIV/0!</v>
      </c>
    </row>
    <row r="7" spans="2:46" ht="15">
      <c r="B7" s="60" t="s">
        <v>11</v>
      </c>
      <c r="C7" s="188">
        <v>1056</v>
      </c>
      <c r="D7" s="52" t="s">
        <v>266</v>
      </c>
      <c r="E7" s="53" t="s">
        <v>3</v>
      </c>
      <c r="F7" s="67">
        <f>S17</f>
        <v>0</v>
      </c>
      <c r="G7" s="62">
        <f>R17</f>
        <v>3</v>
      </c>
      <c r="H7" s="67">
        <f>S19</f>
        <v>1</v>
      </c>
      <c r="I7" s="62">
        <f>R19</f>
        <v>3</v>
      </c>
      <c r="J7" s="63"/>
      <c r="K7" s="64"/>
      <c r="L7" s="65">
        <f>R20</f>
        <v>3</v>
      </c>
      <c r="M7" s="66">
        <f>S20</f>
        <v>1</v>
      </c>
      <c r="N7" s="65">
        <f>R14</f>
        <v>3</v>
      </c>
      <c r="O7" s="66">
        <f>S14</f>
        <v>0</v>
      </c>
      <c r="P7" s="58">
        <f>IF(SUM(F7:O7)=0,"",COUNTIF(K5:K9,3))</f>
        <v>2</v>
      </c>
      <c r="Q7" s="59">
        <f>IF(SUM(F7:O7)=0,"",COUNTIF(J5:J9,3))</f>
        <v>2</v>
      </c>
      <c r="R7" s="28">
        <f>IF(SUM(F7:O7)=0,"",SUM(K5:K9))</f>
        <v>7</v>
      </c>
      <c r="S7" s="29">
        <f>IF(SUM(F7:O7)=0,"",SUM(J5:J9))</f>
        <v>7</v>
      </c>
      <c r="T7" s="537">
        <v>3</v>
      </c>
      <c r="U7" s="538"/>
      <c r="V7" s="47"/>
      <c r="W7" s="173">
        <f>+W14+X17+X19+W20</f>
        <v>133</v>
      </c>
      <c r="X7" s="174">
        <f>+X14+W17+W19+X20</f>
        <v>134</v>
      </c>
      <c r="Y7" s="83">
        <f>+W7-X7</f>
        <v>-1</v>
      </c>
      <c r="AL7" s="432"/>
      <c r="AM7" s="207">
        <f>AM14+AN17+AN19+AM20</f>
        <v>0</v>
      </c>
      <c r="AN7" s="207">
        <f>AN14+AM17+AM19+AN20</f>
        <v>0</v>
      </c>
      <c r="AO7" s="420">
        <f>AO14+AP17+AP19+AO20</f>
        <v>0</v>
      </c>
      <c r="AP7" s="422">
        <f>AP14+AO17+AO19+AP20</f>
        <v>0</v>
      </c>
      <c r="AQ7" s="420">
        <f>AQ14+AR17+AR19+AQ20</f>
        <v>0</v>
      </c>
      <c r="AR7" s="422">
        <f>AR14+AQ17+AQ19+AR20</f>
        <v>0</v>
      </c>
      <c r="AS7" s="423" t="e">
        <f>AO7/AP7</f>
        <v>#DIV/0!</v>
      </c>
      <c r="AT7" s="424" t="e">
        <f>AQ7/AR7</f>
        <v>#DIV/0!</v>
      </c>
    </row>
    <row r="8" spans="2:46" ht="15">
      <c r="B8" s="60" t="s">
        <v>12</v>
      </c>
      <c r="C8" s="188">
        <v>1016</v>
      </c>
      <c r="D8" s="52" t="s">
        <v>270</v>
      </c>
      <c r="E8" s="53" t="s">
        <v>3</v>
      </c>
      <c r="F8" s="67">
        <f>S15</f>
        <v>0</v>
      </c>
      <c r="G8" s="62">
        <f>R15</f>
        <v>3</v>
      </c>
      <c r="H8" s="67">
        <f>S13</f>
        <v>0</v>
      </c>
      <c r="I8" s="62">
        <f>R13</f>
        <v>3</v>
      </c>
      <c r="J8" s="67">
        <f>S20</f>
        <v>1</v>
      </c>
      <c r="K8" s="62">
        <f>R20</f>
        <v>3</v>
      </c>
      <c r="L8" s="63"/>
      <c r="M8" s="64"/>
      <c r="N8" s="65">
        <f>R18</f>
        <v>1</v>
      </c>
      <c r="O8" s="66">
        <f>S18</f>
        <v>3</v>
      </c>
      <c r="P8" s="58">
        <f>IF(SUM(F8:O8)=0,"",COUNTIF(M5:M9,3))</f>
        <v>0</v>
      </c>
      <c r="Q8" s="59">
        <f>IF(SUM(F8:O8)=0,"",COUNTIF(L5:L9,3))</f>
        <v>4</v>
      </c>
      <c r="R8" s="28">
        <f>IF(SUM(F8:O8)=0,"",SUM(M5:M9))</f>
        <v>2</v>
      </c>
      <c r="S8" s="29">
        <f>IF(SUM(F8:O8)=0,"",SUM(L5:L9))</f>
        <v>12</v>
      </c>
      <c r="T8" s="537">
        <v>5</v>
      </c>
      <c r="U8" s="538"/>
      <c r="V8" s="47"/>
      <c r="W8" s="173">
        <f>+X13+X15+W18+X20</f>
        <v>109</v>
      </c>
      <c r="X8" s="174">
        <f>+W13+W15+X18+W20</f>
        <v>153</v>
      </c>
      <c r="Y8" s="83">
        <f>+W8-X8</f>
        <v>-44</v>
      </c>
      <c r="AL8" s="432"/>
      <c r="AM8" s="207">
        <f>AN13+AN15+AM18+AN20</f>
        <v>0</v>
      </c>
      <c r="AN8" s="207">
        <f>AM13+AM15+AN18+AM20</f>
        <v>0</v>
      </c>
      <c r="AO8" s="420">
        <f>AP13+AP15+AO18+AP20</f>
        <v>0</v>
      </c>
      <c r="AP8" s="422">
        <f>AO13+AO15+AP18+AO20</f>
        <v>0</v>
      </c>
      <c r="AQ8" s="420">
        <f>AR13+AR15+AQ18+AR20</f>
        <v>0</v>
      </c>
      <c r="AR8" s="422">
        <f>AQ13+AQ15+AR18+AQ20</f>
        <v>0</v>
      </c>
      <c r="AS8" s="423" t="e">
        <f>AO8/AP8</f>
        <v>#DIV/0!</v>
      </c>
      <c r="AT8" s="424" t="e">
        <f>AQ8/AR8</f>
        <v>#DIV/0!</v>
      </c>
    </row>
    <row r="9" spans="2:46" ht="15.75" thickBot="1">
      <c r="B9" s="68" t="s">
        <v>19</v>
      </c>
      <c r="C9" s="189">
        <v>955</v>
      </c>
      <c r="D9" s="69" t="s">
        <v>268</v>
      </c>
      <c r="E9" s="70" t="s">
        <v>3</v>
      </c>
      <c r="F9" s="71">
        <f>S12</f>
        <v>0</v>
      </c>
      <c r="G9" s="72">
        <f>R12</f>
        <v>3</v>
      </c>
      <c r="H9" s="71">
        <f>S16</f>
        <v>0</v>
      </c>
      <c r="I9" s="72">
        <f>R16</f>
        <v>3</v>
      </c>
      <c r="J9" s="71">
        <f>S14</f>
        <v>0</v>
      </c>
      <c r="K9" s="72">
        <f>R14</f>
        <v>3</v>
      </c>
      <c r="L9" s="71">
        <f>S18</f>
        <v>3</v>
      </c>
      <c r="M9" s="72">
        <f>R18</f>
        <v>1</v>
      </c>
      <c r="N9" s="73"/>
      <c r="O9" s="74"/>
      <c r="P9" s="75">
        <f>IF(SUM(F9:O9)=0,"",COUNTIF(O5:O9,3))</f>
        <v>1</v>
      </c>
      <c r="Q9" s="72">
        <f>IF(SUM(F9:O9)=0,"",COUNTIF(N5:N9,3))</f>
        <v>3</v>
      </c>
      <c r="R9" s="45">
        <f>IF(SUM(F9:O9)=0,"",SUM(O5:O9))</f>
        <v>3</v>
      </c>
      <c r="S9" s="46">
        <f>IF(SUM(F9:O9)=0,"",SUM(N5:N9))</f>
        <v>10</v>
      </c>
      <c r="T9" s="531">
        <v>4</v>
      </c>
      <c r="U9" s="532"/>
      <c r="V9" s="47"/>
      <c r="W9" s="173">
        <f>+X12+X14+X16+X18</f>
        <v>99</v>
      </c>
      <c r="X9" s="174">
        <f>+W12+W14+W16+W18</f>
        <v>138</v>
      </c>
      <c r="Y9" s="83">
        <f>+W9-X9</f>
        <v>-39</v>
      </c>
      <c r="AL9" s="439"/>
      <c r="AM9" s="451">
        <f>AN12+AN14+AN16+AN18</f>
        <v>0</v>
      </c>
      <c r="AN9" s="451">
        <f>AM12+AM14+AM16+AM18</f>
        <v>0</v>
      </c>
      <c r="AO9" s="426">
        <f>AP12+AP14+AP16+AP18</f>
        <v>0</v>
      </c>
      <c r="AP9" s="428">
        <f>AO12+AO14+AO16+AO18</f>
        <v>0</v>
      </c>
      <c r="AQ9" s="426">
        <f>AR12+AR14+AR16+AR18</f>
        <v>0</v>
      </c>
      <c r="AR9" s="428">
        <f>AQ12+AQ14+AQ16+AQ18</f>
        <v>0</v>
      </c>
      <c r="AS9" s="440" t="e">
        <f>AO9/AP9</f>
        <v>#DIV/0!</v>
      </c>
      <c r="AT9" s="441" t="e">
        <f>AQ9/AR9</f>
        <v>#DIV/0!</v>
      </c>
    </row>
    <row r="10" spans="2:27" ht="16.5" outlineLevel="1" thickTop="1">
      <c r="B10" s="133"/>
      <c r="C10" s="190"/>
      <c r="D10" s="85" t="s">
        <v>66</v>
      </c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6"/>
      <c r="U10" s="136"/>
      <c r="V10" s="137"/>
      <c r="W10" s="138"/>
      <c r="X10" s="139" t="s">
        <v>67</v>
      </c>
      <c r="Y10" s="91">
        <f>SUM(Y5:Y9)</f>
        <v>0</v>
      </c>
      <c r="Z10" s="90" t="str">
        <f>IF(Y10=0,"OK","Virhe")</f>
        <v>OK</v>
      </c>
      <c r="AA10" s="90"/>
    </row>
    <row r="11" spans="2:25" ht="16.5" outlineLevel="1" thickBot="1">
      <c r="B11" s="140"/>
      <c r="C11" s="364"/>
      <c r="D11" s="363" t="s">
        <v>68</v>
      </c>
      <c r="E11" s="141"/>
      <c r="F11" s="141"/>
      <c r="G11" s="142"/>
      <c r="H11" s="528" t="s">
        <v>69</v>
      </c>
      <c r="I11" s="529"/>
      <c r="J11" s="530" t="s">
        <v>70</v>
      </c>
      <c r="K11" s="529"/>
      <c r="L11" s="530" t="s">
        <v>71</v>
      </c>
      <c r="M11" s="529"/>
      <c r="N11" s="530" t="s">
        <v>72</v>
      </c>
      <c r="O11" s="529"/>
      <c r="P11" s="530" t="s">
        <v>73</v>
      </c>
      <c r="Q11" s="529"/>
      <c r="R11" s="528" t="s">
        <v>74</v>
      </c>
      <c r="S11" s="541"/>
      <c r="T11" s="104"/>
      <c r="U11" s="143"/>
      <c r="V11" s="144"/>
      <c r="W11" s="523" t="s">
        <v>64</v>
      </c>
      <c r="X11" s="524"/>
      <c r="Y11" s="145" t="s">
        <v>112</v>
      </c>
    </row>
    <row r="12" spans="2:44" ht="15.75" outlineLevel="1">
      <c r="B12" s="365" t="s">
        <v>113</v>
      </c>
      <c r="C12" s="191"/>
      <c r="D12" s="146" t="str">
        <f>IF(D5&gt;"",D5,"")</f>
        <v>Englund Carina</v>
      </c>
      <c r="E12" s="111" t="str">
        <f>IF(D9&gt;"",D9,"")</f>
        <v>Saarialho Kaarina</v>
      </c>
      <c r="F12" s="147"/>
      <c r="G12" s="148"/>
      <c r="H12" s="525">
        <v>1</v>
      </c>
      <c r="I12" s="526"/>
      <c r="J12" s="525">
        <v>3</v>
      </c>
      <c r="K12" s="526"/>
      <c r="L12" s="527">
        <v>6</v>
      </c>
      <c r="M12" s="526"/>
      <c r="N12" s="525"/>
      <c r="O12" s="526"/>
      <c r="P12" s="525"/>
      <c r="Q12" s="526"/>
      <c r="R12" s="149">
        <f>IF(COUNTA(H12:P12)=0,"",COUNTIF(H12:P12,"&gt;=0"))</f>
        <v>3</v>
      </c>
      <c r="S12" s="150">
        <f>IF(COUNTA(H12:P12)=0,"",(IF(LEFT(H12,1)="-",1,0)+IF(LEFT(J12,1)="-",1,0)+IF(LEFT(L12,1)="-",1,0)+IF(LEFT(N12,1)="-",1,0)+IF(LEFT(P12,1)="-",1,0)))</f>
        <v>0</v>
      </c>
      <c r="T12" s="113"/>
      <c r="U12" s="47"/>
      <c r="V12" s="144"/>
      <c r="W12" s="151">
        <f aca="true" t="shared" si="1" ref="W12:X21">+AA12+AC12+AE12+AG12+AI12</f>
        <v>33</v>
      </c>
      <c r="X12" s="152">
        <f t="shared" si="1"/>
        <v>10</v>
      </c>
      <c r="Y12" s="153">
        <f aca="true" t="shared" si="2" ref="Y12:Y21">+W12-X12</f>
        <v>23</v>
      </c>
      <c r="AA12" s="109">
        <f aca="true" t="shared" si="3" ref="AA12:AA21">IF(H12="",0,IF(LEFT(H12,1)="-",ABS(H12),(IF(H12&gt;9,H12+2,11))))</f>
        <v>11</v>
      </c>
      <c r="AB12" s="110">
        <f aca="true" t="shared" si="4" ref="AB12:AB17">IF(H12="",0,IF(LEFT(H12,1)="-",(IF(ABS(H12)&gt;9,(ABS(H12)+2),11)),H12))</f>
        <v>1</v>
      </c>
      <c r="AC12" s="109">
        <f aca="true" t="shared" si="5" ref="AC12:AC21">IF(J12="",0,IF(LEFT(J12,1)="-",ABS(J12),(IF(J12&gt;9,J12+2,11))))</f>
        <v>11</v>
      </c>
      <c r="AD12" s="110">
        <f aca="true" t="shared" si="6" ref="AD12:AD17">IF(J12="",0,IF(LEFT(J12,1)="-",(IF(ABS(J12)&gt;9,(ABS(J12)+2),11)),J12))</f>
        <v>3</v>
      </c>
      <c r="AE12" s="109">
        <f aca="true" t="shared" si="7" ref="AE12:AE21">IF(L12="",0,IF(LEFT(L12,1)="-",ABS(L12),(IF(L12&gt;9,L12+2,11))))</f>
        <v>11</v>
      </c>
      <c r="AF12" s="110">
        <f aca="true" t="shared" si="8" ref="AF12:AF17">IF(L12="",0,IF(LEFT(L12,1)="-",(IF(ABS(L12)&gt;9,(ABS(L12)+2),11)),L12))</f>
        <v>6</v>
      </c>
      <c r="AG12" s="109">
        <f aca="true" t="shared" si="9" ref="AG12:AG21">IF(N12="",0,IF(LEFT(N12,1)="-",ABS(N12),(IF(N12&gt;9,N12+2,11))))</f>
        <v>0</v>
      </c>
      <c r="AH12" s="110">
        <f aca="true" t="shared" si="10" ref="AH12:AH17">IF(N12="",0,IF(LEFT(N12,1)="-",(IF(ABS(N12)&gt;9,(ABS(N12)+2),11)),N12))</f>
        <v>0</v>
      </c>
      <c r="AI12" s="109">
        <f aca="true" t="shared" si="11" ref="AI12:AI17">IF(P12="",0,IF(LEFT(P12,1)="-",ABS(P12),(IF(P12&gt;9,P12+2,11))))</f>
        <v>0</v>
      </c>
      <c r="AJ12" s="110">
        <f aca="true" t="shared" si="12" ref="AJ12:AJ17">IF(P12="",0,IF(LEFT(P12,1)="-",(IF(ABS(P12)&gt;9,(ABS(P12)+2),11)),P12))</f>
        <v>0</v>
      </c>
      <c r="AL12" s="442">
        <f>IF(OR(ISBLANK(AL5),ISBLANK(AL9)),0,1)</f>
        <v>0</v>
      </c>
      <c r="AM12" s="445">
        <f>IF(AO12=3,1,0)</f>
        <v>0</v>
      </c>
      <c r="AN12" s="446">
        <f aca="true" t="shared" si="13" ref="AN12:AN21">IF(AP12=3,1,0)</f>
        <v>0</v>
      </c>
      <c r="AO12" s="445">
        <f>IF($AL12=1,$AL12*R12,0)</f>
        <v>0</v>
      </c>
      <c r="AP12" s="446">
        <f aca="true" t="shared" si="14" ref="AP12:AP21">IF($AL12=1,$AL12*S12,0)</f>
        <v>0</v>
      </c>
      <c r="AQ12" s="445">
        <f>$AL12*W12</f>
        <v>0</v>
      </c>
      <c r="AR12" s="446">
        <f aca="true" t="shared" si="15" ref="AR12:AR21">$AL12*X12</f>
        <v>0</v>
      </c>
    </row>
    <row r="13" spans="2:44" ht="15.75" outlineLevel="1">
      <c r="B13" s="366" t="s">
        <v>76</v>
      </c>
      <c r="C13" s="191"/>
      <c r="D13" s="99" t="str">
        <f>IF(D6&gt;"",D6,"")</f>
        <v>Ranta Ida</v>
      </c>
      <c r="E13" s="111" t="str">
        <f>IF(D8&gt;"",D8,"")</f>
        <v>Käppi Eerika</v>
      </c>
      <c r="F13" s="154"/>
      <c r="G13" s="148"/>
      <c r="H13" s="522">
        <v>10</v>
      </c>
      <c r="I13" s="517"/>
      <c r="J13" s="522">
        <v>8</v>
      </c>
      <c r="K13" s="517"/>
      <c r="L13" s="522">
        <v>5</v>
      </c>
      <c r="M13" s="517"/>
      <c r="N13" s="522"/>
      <c r="O13" s="517"/>
      <c r="P13" s="522"/>
      <c r="Q13" s="517"/>
      <c r="R13" s="149">
        <f aca="true" t="shared" si="16" ref="R13:R21">IF(COUNTA(H13:P13)=0,"",COUNTIF(H13:P13,"&gt;=0"))</f>
        <v>3</v>
      </c>
      <c r="S13" s="150">
        <f aca="true" t="shared" si="17" ref="S13:S21">IF(COUNTA(H13:P13)=0,"",(IF(LEFT(H13,1)="-",1,0)+IF(LEFT(J13,1)="-",1,0)+IF(LEFT(L13,1)="-",1,0)+IF(LEFT(N13,1)="-",1,0)+IF(LEFT(P13,1)="-",1,0)))</f>
        <v>0</v>
      </c>
      <c r="T13" s="113"/>
      <c r="U13" s="47"/>
      <c r="V13" s="144"/>
      <c r="W13" s="155">
        <f t="shared" si="1"/>
        <v>34</v>
      </c>
      <c r="X13" s="156">
        <f t="shared" si="1"/>
        <v>23</v>
      </c>
      <c r="Y13" s="157">
        <f t="shared" si="2"/>
        <v>11</v>
      </c>
      <c r="AA13" s="115">
        <f t="shared" si="3"/>
        <v>12</v>
      </c>
      <c r="AB13" s="116">
        <f t="shared" si="4"/>
        <v>10</v>
      </c>
      <c r="AC13" s="115">
        <f t="shared" si="5"/>
        <v>11</v>
      </c>
      <c r="AD13" s="116">
        <f t="shared" si="6"/>
        <v>8</v>
      </c>
      <c r="AE13" s="115">
        <f t="shared" si="7"/>
        <v>11</v>
      </c>
      <c r="AF13" s="116">
        <f t="shared" si="8"/>
        <v>5</v>
      </c>
      <c r="AG13" s="115">
        <f t="shared" si="9"/>
        <v>0</v>
      </c>
      <c r="AH13" s="116">
        <f t="shared" si="10"/>
        <v>0</v>
      </c>
      <c r="AI13" s="115">
        <f t="shared" si="11"/>
        <v>0</v>
      </c>
      <c r="AJ13" s="116">
        <f t="shared" si="12"/>
        <v>0</v>
      </c>
      <c r="AL13" s="443">
        <f>IF(OR(ISBLANK(AL6),ISBLANK(AL8)),0,1)</f>
        <v>0</v>
      </c>
      <c r="AM13" s="447">
        <f aca="true" t="shared" si="18" ref="AM13:AM21">IF(AO13=3,1,0)</f>
        <v>0</v>
      </c>
      <c r="AN13" s="448">
        <f t="shared" si="13"/>
        <v>0</v>
      </c>
      <c r="AO13" s="447">
        <f aca="true" t="shared" si="19" ref="AO13:AO21">IF($AL13=1,$AL13*R13,0)</f>
        <v>0</v>
      </c>
      <c r="AP13" s="448">
        <f t="shared" si="14"/>
        <v>0</v>
      </c>
      <c r="AQ13" s="447">
        <f aca="true" t="shared" si="20" ref="AQ13:AQ21">$AL13*W13</f>
        <v>0</v>
      </c>
      <c r="AR13" s="448">
        <f t="shared" si="15"/>
        <v>0</v>
      </c>
    </row>
    <row r="14" spans="2:44" ht="16.5" outlineLevel="1" thickBot="1">
      <c r="B14" s="366" t="s">
        <v>114</v>
      </c>
      <c r="C14" s="191"/>
      <c r="D14" s="158" t="str">
        <f>IF(D7&gt;"",D7,"")</f>
        <v>Saarialho Marianna</v>
      </c>
      <c r="E14" s="159" t="str">
        <f>IF(D9&gt;"",D9,"")</f>
        <v>Saarialho Kaarina</v>
      </c>
      <c r="F14" s="160"/>
      <c r="G14" s="161"/>
      <c r="H14" s="518">
        <v>13</v>
      </c>
      <c r="I14" s="519"/>
      <c r="J14" s="518">
        <v>8</v>
      </c>
      <c r="K14" s="519"/>
      <c r="L14" s="518">
        <v>10</v>
      </c>
      <c r="M14" s="519"/>
      <c r="N14" s="518"/>
      <c r="O14" s="519"/>
      <c r="P14" s="518"/>
      <c r="Q14" s="519"/>
      <c r="R14" s="149">
        <f t="shared" si="16"/>
        <v>3</v>
      </c>
      <c r="S14" s="150">
        <f t="shared" si="17"/>
        <v>0</v>
      </c>
      <c r="T14" s="113"/>
      <c r="U14" s="47"/>
      <c r="V14" s="144"/>
      <c r="W14" s="155">
        <f t="shared" si="1"/>
        <v>38</v>
      </c>
      <c r="X14" s="156">
        <f t="shared" si="1"/>
        <v>31</v>
      </c>
      <c r="Y14" s="157">
        <f t="shared" si="2"/>
        <v>7</v>
      </c>
      <c r="AA14" s="115">
        <f t="shared" si="3"/>
        <v>15</v>
      </c>
      <c r="AB14" s="116">
        <f t="shared" si="4"/>
        <v>13</v>
      </c>
      <c r="AC14" s="115">
        <f t="shared" si="5"/>
        <v>11</v>
      </c>
      <c r="AD14" s="116">
        <f t="shared" si="6"/>
        <v>8</v>
      </c>
      <c r="AE14" s="115">
        <f t="shared" si="7"/>
        <v>12</v>
      </c>
      <c r="AF14" s="116">
        <f t="shared" si="8"/>
        <v>10</v>
      </c>
      <c r="AG14" s="115">
        <f t="shared" si="9"/>
        <v>0</v>
      </c>
      <c r="AH14" s="116">
        <f t="shared" si="10"/>
        <v>0</v>
      </c>
      <c r="AI14" s="115">
        <f t="shared" si="11"/>
        <v>0</v>
      </c>
      <c r="AJ14" s="116">
        <f t="shared" si="12"/>
        <v>0</v>
      </c>
      <c r="AL14" s="443">
        <f>IF(OR(ISBLANK(AL7),ISBLANK(AL9)),0,1)</f>
        <v>0</v>
      </c>
      <c r="AM14" s="447">
        <f t="shared" si="18"/>
        <v>0</v>
      </c>
      <c r="AN14" s="448">
        <f t="shared" si="13"/>
        <v>0</v>
      </c>
      <c r="AO14" s="447">
        <f t="shared" si="19"/>
        <v>0</v>
      </c>
      <c r="AP14" s="448">
        <f t="shared" si="14"/>
        <v>0</v>
      </c>
      <c r="AQ14" s="447">
        <f t="shared" si="20"/>
        <v>0</v>
      </c>
      <c r="AR14" s="448">
        <f t="shared" si="15"/>
        <v>0</v>
      </c>
    </row>
    <row r="15" spans="2:44" ht="15.75" outlineLevel="1">
      <c r="B15" s="366" t="s">
        <v>115</v>
      </c>
      <c r="C15" s="191"/>
      <c r="D15" s="99" t="str">
        <f>IF(D5&gt;"",D5,"")</f>
        <v>Englund Carina</v>
      </c>
      <c r="E15" s="111" t="str">
        <f>IF(D8&gt;"",D8,"")</f>
        <v>Käppi Eerika</v>
      </c>
      <c r="F15" s="147"/>
      <c r="G15" s="148"/>
      <c r="H15" s="520">
        <v>3</v>
      </c>
      <c r="I15" s="521"/>
      <c r="J15" s="520">
        <v>12</v>
      </c>
      <c r="K15" s="521"/>
      <c r="L15" s="520">
        <v>8</v>
      </c>
      <c r="M15" s="521"/>
      <c r="N15" s="520"/>
      <c r="O15" s="521"/>
      <c r="P15" s="520"/>
      <c r="Q15" s="521"/>
      <c r="R15" s="149">
        <f t="shared" si="16"/>
        <v>3</v>
      </c>
      <c r="S15" s="150">
        <f t="shared" si="17"/>
        <v>0</v>
      </c>
      <c r="T15" s="113"/>
      <c r="U15" s="47"/>
      <c r="V15" s="144"/>
      <c r="W15" s="155">
        <f t="shared" si="1"/>
        <v>36</v>
      </c>
      <c r="X15" s="156">
        <f t="shared" si="1"/>
        <v>23</v>
      </c>
      <c r="Y15" s="157">
        <f t="shared" si="2"/>
        <v>13</v>
      </c>
      <c r="AA15" s="115">
        <f t="shared" si="3"/>
        <v>11</v>
      </c>
      <c r="AB15" s="116">
        <f t="shared" si="4"/>
        <v>3</v>
      </c>
      <c r="AC15" s="115">
        <f t="shared" si="5"/>
        <v>14</v>
      </c>
      <c r="AD15" s="116">
        <f t="shared" si="6"/>
        <v>12</v>
      </c>
      <c r="AE15" s="115">
        <f t="shared" si="7"/>
        <v>11</v>
      </c>
      <c r="AF15" s="116">
        <f t="shared" si="8"/>
        <v>8</v>
      </c>
      <c r="AG15" s="115">
        <f t="shared" si="9"/>
        <v>0</v>
      </c>
      <c r="AH15" s="116">
        <f t="shared" si="10"/>
        <v>0</v>
      </c>
      <c r="AI15" s="115">
        <f t="shared" si="11"/>
        <v>0</v>
      </c>
      <c r="AJ15" s="116">
        <f t="shared" si="12"/>
        <v>0</v>
      </c>
      <c r="AL15" s="443">
        <f>IF(OR(ISBLANK(AL5),ISBLANK(AL8)),0,1)</f>
        <v>0</v>
      </c>
      <c r="AM15" s="447">
        <f t="shared" si="18"/>
        <v>0</v>
      </c>
      <c r="AN15" s="448">
        <f t="shared" si="13"/>
        <v>0</v>
      </c>
      <c r="AO15" s="447">
        <f t="shared" si="19"/>
        <v>0</v>
      </c>
      <c r="AP15" s="448">
        <f t="shared" si="14"/>
        <v>0</v>
      </c>
      <c r="AQ15" s="447">
        <f t="shared" si="20"/>
        <v>0</v>
      </c>
      <c r="AR15" s="448">
        <f t="shared" si="15"/>
        <v>0</v>
      </c>
    </row>
    <row r="16" spans="2:44" ht="15.75" outlineLevel="1">
      <c r="B16" s="366" t="s">
        <v>116</v>
      </c>
      <c r="C16" s="191"/>
      <c r="D16" s="99" t="str">
        <f>IF(D6&gt;"",D6,"")</f>
        <v>Ranta Ida</v>
      </c>
      <c r="E16" s="111" t="str">
        <f>IF(D9&gt;"",D9,"")</f>
        <v>Saarialho Kaarina</v>
      </c>
      <c r="F16" s="154"/>
      <c r="G16" s="148"/>
      <c r="H16" s="514">
        <v>7</v>
      </c>
      <c r="I16" s="515"/>
      <c r="J16" s="514">
        <v>3</v>
      </c>
      <c r="K16" s="515"/>
      <c r="L16" s="514">
        <v>7</v>
      </c>
      <c r="M16" s="515"/>
      <c r="N16" s="516"/>
      <c r="O16" s="517"/>
      <c r="P16" s="516"/>
      <c r="Q16" s="517"/>
      <c r="R16" s="149">
        <f t="shared" si="16"/>
        <v>3</v>
      </c>
      <c r="S16" s="150">
        <f t="shared" si="17"/>
        <v>0</v>
      </c>
      <c r="T16" s="113"/>
      <c r="U16" s="47"/>
      <c r="V16" s="144"/>
      <c r="W16" s="155">
        <f t="shared" si="1"/>
        <v>33</v>
      </c>
      <c r="X16" s="156">
        <f t="shared" si="1"/>
        <v>17</v>
      </c>
      <c r="Y16" s="157">
        <f t="shared" si="2"/>
        <v>16</v>
      </c>
      <c r="AA16" s="115">
        <f t="shared" si="3"/>
        <v>11</v>
      </c>
      <c r="AB16" s="116">
        <f t="shared" si="4"/>
        <v>7</v>
      </c>
      <c r="AC16" s="115">
        <f t="shared" si="5"/>
        <v>11</v>
      </c>
      <c r="AD16" s="116">
        <f t="shared" si="6"/>
        <v>3</v>
      </c>
      <c r="AE16" s="115">
        <f t="shared" si="7"/>
        <v>11</v>
      </c>
      <c r="AF16" s="116">
        <f t="shared" si="8"/>
        <v>7</v>
      </c>
      <c r="AG16" s="115">
        <f t="shared" si="9"/>
        <v>0</v>
      </c>
      <c r="AH16" s="116">
        <f t="shared" si="10"/>
        <v>0</v>
      </c>
      <c r="AI16" s="115">
        <f t="shared" si="11"/>
        <v>0</v>
      </c>
      <c r="AJ16" s="116">
        <f t="shared" si="12"/>
        <v>0</v>
      </c>
      <c r="AL16" s="443">
        <f>IF(OR(ISBLANK(AL6),ISBLANK(AL9)),0,1)</f>
        <v>0</v>
      </c>
      <c r="AM16" s="447">
        <f t="shared" si="18"/>
        <v>0</v>
      </c>
      <c r="AN16" s="448">
        <f t="shared" si="13"/>
        <v>0</v>
      </c>
      <c r="AO16" s="447">
        <f t="shared" si="19"/>
        <v>0</v>
      </c>
      <c r="AP16" s="448">
        <f t="shared" si="14"/>
        <v>0</v>
      </c>
      <c r="AQ16" s="447">
        <f t="shared" si="20"/>
        <v>0</v>
      </c>
      <c r="AR16" s="448">
        <f t="shared" si="15"/>
        <v>0</v>
      </c>
    </row>
    <row r="17" spans="2:44" ht="16.5" outlineLevel="1" thickBot="1">
      <c r="B17" s="366" t="s">
        <v>75</v>
      </c>
      <c r="C17" s="191"/>
      <c r="D17" s="158" t="str">
        <f>IF(D5&gt;"",D5,"")</f>
        <v>Englund Carina</v>
      </c>
      <c r="E17" s="159" t="str">
        <f>IF(D7&gt;"",D7,"")</f>
        <v>Saarialho Marianna</v>
      </c>
      <c r="F17" s="160"/>
      <c r="G17" s="161"/>
      <c r="H17" s="518">
        <v>4</v>
      </c>
      <c r="I17" s="519"/>
      <c r="J17" s="518">
        <v>6</v>
      </c>
      <c r="K17" s="519"/>
      <c r="L17" s="518">
        <v>7</v>
      </c>
      <c r="M17" s="519"/>
      <c r="N17" s="518"/>
      <c r="O17" s="519"/>
      <c r="P17" s="518"/>
      <c r="Q17" s="519"/>
      <c r="R17" s="149">
        <f t="shared" si="16"/>
        <v>3</v>
      </c>
      <c r="S17" s="150">
        <f t="shared" si="17"/>
        <v>0</v>
      </c>
      <c r="T17" s="113"/>
      <c r="U17" s="47"/>
      <c r="V17" s="144"/>
      <c r="W17" s="155">
        <f t="shared" si="1"/>
        <v>33</v>
      </c>
      <c r="X17" s="156">
        <f t="shared" si="1"/>
        <v>17</v>
      </c>
      <c r="Y17" s="157">
        <f t="shared" si="2"/>
        <v>16</v>
      </c>
      <c r="AA17" s="127">
        <f t="shared" si="3"/>
        <v>11</v>
      </c>
      <c r="AB17" s="128">
        <f t="shared" si="4"/>
        <v>4</v>
      </c>
      <c r="AC17" s="127">
        <f t="shared" si="5"/>
        <v>11</v>
      </c>
      <c r="AD17" s="128">
        <f t="shared" si="6"/>
        <v>6</v>
      </c>
      <c r="AE17" s="127">
        <f t="shared" si="7"/>
        <v>11</v>
      </c>
      <c r="AF17" s="128">
        <f t="shared" si="8"/>
        <v>7</v>
      </c>
      <c r="AG17" s="127">
        <f t="shared" si="9"/>
        <v>0</v>
      </c>
      <c r="AH17" s="128">
        <f t="shared" si="10"/>
        <v>0</v>
      </c>
      <c r="AI17" s="127">
        <f t="shared" si="11"/>
        <v>0</v>
      </c>
      <c r="AJ17" s="128">
        <f t="shared" si="12"/>
        <v>0</v>
      </c>
      <c r="AL17" s="443">
        <f>IF(OR(ISBLANK(AL5),ISBLANK(AL7)),0,1)</f>
        <v>0</v>
      </c>
      <c r="AM17" s="447">
        <f t="shared" si="18"/>
        <v>0</v>
      </c>
      <c r="AN17" s="448">
        <f t="shared" si="13"/>
        <v>0</v>
      </c>
      <c r="AO17" s="447">
        <f t="shared" si="19"/>
        <v>0</v>
      </c>
      <c r="AP17" s="448">
        <f t="shared" si="14"/>
        <v>0</v>
      </c>
      <c r="AQ17" s="447">
        <f t="shared" si="20"/>
        <v>0</v>
      </c>
      <c r="AR17" s="448">
        <f t="shared" si="15"/>
        <v>0</v>
      </c>
    </row>
    <row r="18" spans="2:44" ht="15.75" outlineLevel="1">
      <c r="B18" s="366" t="s">
        <v>117</v>
      </c>
      <c r="C18" s="191"/>
      <c r="D18" s="99" t="str">
        <f>IF(D8&gt;"",D8,"")</f>
        <v>Käppi Eerika</v>
      </c>
      <c r="E18" s="111" t="str">
        <f>IF(D9&gt;"",D9,"")</f>
        <v>Saarialho Kaarina</v>
      </c>
      <c r="F18" s="147"/>
      <c r="G18" s="148"/>
      <c r="H18" s="520">
        <v>8</v>
      </c>
      <c r="I18" s="521"/>
      <c r="J18" s="520">
        <v>-9</v>
      </c>
      <c r="K18" s="521"/>
      <c r="L18" s="520">
        <v>-7</v>
      </c>
      <c r="M18" s="521"/>
      <c r="N18" s="520">
        <v>-7</v>
      </c>
      <c r="O18" s="521"/>
      <c r="P18" s="520"/>
      <c r="Q18" s="521"/>
      <c r="R18" s="149">
        <f t="shared" si="16"/>
        <v>1</v>
      </c>
      <c r="S18" s="150">
        <f t="shared" si="17"/>
        <v>3</v>
      </c>
      <c r="T18" s="113"/>
      <c r="U18" s="47"/>
      <c r="V18" s="144"/>
      <c r="W18" s="155">
        <f t="shared" si="1"/>
        <v>34</v>
      </c>
      <c r="X18" s="156">
        <f t="shared" si="1"/>
        <v>41</v>
      </c>
      <c r="Y18" s="157">
        <f t="shared" si="2"/>
        <v>-7</v>
      </c>
      <c r="AA18" s="109">
        <f t="shared" si="3"/>
        <v>11</v>
      </c>
      <c r="AB18" s="110">
        <f>IF(H18="",0,IF(LEFT(H18,1)="-",(IF(ABS(H18)&gt;9,(ABS(H18)+2),11)),H18))</f>
        <v>8</v>
      </c>
      <c r="AC18" s="109">
        <f t="shared" si="5"/>
        <v>9</v>
      </c>
      <c r="AD18" s="110">
        <f>IF(J18="",0,IF(LEFT(J18,1)="-",(IF(ABS(J18)&gt;9,(ABS(J18)+2),11)),J18))</f>
        <v>11</v>
      </c>
      <c r="AE18" s="109">
        <f t="shared" si="7"/>
        <v>7</v>
      </c>
      <c r="AF18" s="110">
        <f>IF(L18="",0,IF(LEFT(L18,1)="-",(IF(ABS(L18)&gt;9,(ABS(L18)+2),11)),L18))</f>
        <v>11</v>
      </c>
      <c r="AG18" s="109">
        <f t="shared" si="9"/>
        <v>7</v>
      </c>
      <c r="AH18" s="110">
        <f>IF(N18="",0,IF(LEFT(N18,1)="-",(IF(ABS(N18)&gt;9,(ABS(N18)+2),11)),N18))</f>
        <v>11</v>
      </c>
      <c r="AI18" s="109">
        <f>IF(P18="",0,IF(LEFT(P18,1)="-",ABS(P18),(IF(P18&gt;9,P18+2,11))))</f>
        <v>0</v>
      </c>
      <c r="AJ18" s="110">
        <f>IF(P18="",0,IF(LEFT(P18,1)="-",(IF(ABS(P18)&gt;9,(ABS(P18)+2),11)),P18))</f>
        <v>0</v>
      </c>
      <c r="AL18" s="443">
        <f>IF(OR(ISBLANK(AL8),ISBLANK(AL9)),0,1)</f>
        <v>0</v>
      </c>
      <c r="AM18" s="447">
        <f t="shared" si="18"/>
        <v>0</v>
      </c>
      <c r="AN18" s="448">
        <f t="shared" si="13"/>
        <v>0</v>
      </c>
      <c r="AO18" s="447">
        <f t="shared" si="19"/>
        <v>0</v>
      </c>
      <c r="AP18" s="448">
        <f t="shared" si="14"/>
        <v>0</v>
      </c>
      <c r="AQ18" s="447">
        <f t="shared" si="20"/>
        <v>0</v>
      </c>
      <c r="AR18" s="448">
        <f t="shared" si="15"/>
        <v>0</v>
      </c>
    </row>
    <row r="19" spans="2:44" ht="15.75" outlineLevel="1">
      <c r="B19" s="366" t="s">
        <v>78</v>
      </c>
      <c r="C19" s="191"/>
      <c r="D19" s="99" t="str">
        <f>IF(D6&gt;"",D6,"")</f>
        <v>Ranta Ida</v>
      </c>
      <c r="E19" s="111" t="str">
        <f>IF(D7&gt;"",D7,"")</f>
        <v>Saarialho Marianna</v>
      </c>
      <c r="F19" s="154"/>
      <c r="G19" s="148"/>
      <c r="H19" s="514">
        <v>7</v>
      </c>
      <c r="I19" s="515"/>
      <c r="J19" s="514">
        <v>-8</v>
      </c>
      <c r="K19" s="515"/>
      <c r="L19" s="514">
        <v>9</v>
      </c>
      <c r="M19" s="515"/>
      <c r="N19" s="516">
        <v>9</v>
      </c>
      <c r="O19" s="517"/>
      <c r="P19" s="516"/>
      <c r="Q19" s="517"/>
      <c r="R19" s="149">
        <f t="shared" si="16"/>
        <v>3</v>
      </c>
      <c r="S19" s="150">
        <f t="shared" si="17"/>
        <v>1</v>
      </c>
      <c r="T19" s="113"/>
      <c r="U19" s="47"/>
      <c r="V19" s="144"/>
      <c r="W19" s="155">
        <f t="shared" si="1"/>
        <v>41</v>
      </c>
      <c r="X19" s="156">
        <f t="shared" si="1"/>
        <v>36</v>
      </c>
      <c r="Y19" s="157">
        <f t="shared" si="2"/>
        <v>5</v>
      </c>
      <c r="AA19" s="115">
        <f t="shared" si="3"/>
        <v>11</v>
      </c>
      <c r="AB19" s="116">
        <f>IF(H19="",0,IF(LEFT(H19,1)="-",(IF(ABS(H19)&gt;9,(ABS(H19)+2),11)),H19))</f>
        <v>7</v>
      </c>
      <c r="AC19" s="115">
        <f t="shared" si="5"/>
        <v>8</v>
      </c>
      <c r="AD19" s="116">
        <f>IF(J19="",0,IF(LEFT(J19,1)="-",(IF(ABS(J19)&gt;9,(ABS(J19)+2),11)),J19))</f>
        <v>11</v>
      </c>
      <c r="AE19" s="115">
        <f t="shared" si="7"/>
        <v>11</v>
      </c>
      <c r="AF19" s="116">
        <f>IF(L19="",0,IF(LEFT(L19,1)="-",(IF(ABS(L19)&gt;9,(ABS(L19)+2),11)),L19))</f>
        <v>9</v>
      </c>
      <c r="AG19" s="115">
        <f t="shared" si="9"/>
        <v>11</v>
      </c>
      <c r="AH19" s="116">
        <f>IF(N19="",0,IF(LEFT(N19,1)="-",(IF(ABS(N19)&gt;9,(ABS(N19)+2),11)),N19))</f>
        <v>9</v>
      </c>
      <c r="AI19" s="115">
        <f>IF(P19="",0,IF(LEFT(P19,1)="-",ABS(P19),(IF(P19&gt;9,P19+2,11))))</f>
        <v>0</v>
      </c>
      <c r="AJ19" s="116">
        <f>IF(P19="",0,IF(LEFT(P19,1)="-",(IF(ABS(P19)&gt;9,(ABS(P19)+2),11)),P19))</f>
        <v>0</v>
      </c>
      <c r="AL19" s="443">
        <f>IF(OR(ISBLANK(AL6),ISBLANK(AL7)),0,1)</f>
        <v>0</v>
      </c>
      <c r="AM19" s="447">
        <f t="shared" si="18"/>
        <v>0</v>
      </c>
      <c r="AN19" s="448">
        <f t="shared" si="13"/>
        <v>0</v>
      </c>
      <c r="AO19" s="447">
        <f t="shared" si="19"/>
        <v>0</v>
      </c>
      <c r="AP19" s="448">
        <f t="shared" si="14"/>
        <v>0</v>
      </c>
      <c r="AQ19" s="447">
        <f t="shared" si="20"/>
        <v>0</v>
      </c>
      <c r="AR19" s="448">
        <f t="shared" si="15"/>
        <v>0</v>
      </c>
    </row>
    <row r="20" spans="2:44" ht="16.5" outlineLevel="1" thickBot="1">
      <c r="B20" s="366" t="s">
        <v>118</v>
      </c>
      <c r="C20" s="191"/>
      <c r="D20" s="158" t="str">
        <f>IF(D7&gt;"",D7,"")</f>
        <v>Saarialho Marianna</v>
      </c>
      <c r="E20" s="159" t="str">
        <f>IF(D8&gt;"",D8,"")</f>
        <v>Käppi Eerika</v>
      </c>
      <c r="F20" s="160"/>
      <c r="G20" s="161"/>
      <c r="H20" s="518">
        <v>4</v>
      </c>
      <c r="I20" s="519"/>
      <c r="J20" s="518">
        <v>-9</v>
      </c>
      <c r="K20" s="519"/>
      <c r="L20" s="518">
        <v>8</v>
      </c>
      <c r="M20" s="519"/>
      <c r="N20" s="518">
        <v>6</v>
      </c>
      <c r="O20" s="519"/>
      <c r="P20" s="518"/>
      <c r="Q20" s="519"/>
      <c r="R20" s="149">
        <f t="shared" si="16"/>
        <v>3</v>
      </c>
      <c r="S20" s="150">
        <f t="shared" si="17"/>
        <v>1</v>
      </c>
      <c r="T20" s="113"/>
      <c r="U20" s="47"/>
      <c r="V20" s="144"/>
      <c r="W20" s="155">
        <f t="shared" si="1"/>
        <v>42</v>
      </c>
      <c r="X20" s="156">
        <f t="shared" si="1"/>
        <v>29</v>
      </c>
      <c r="Y20" s="157">
        <f t="shared" si="2"/>
        <v>13</v>
      </c>
      <c r="AA20" s="115">
        <f t="shared" si="3"/>
        <v>11</v>
      </c>
      <c r="AB20" s="116">
        <f>IF(H20="",0,IF(LEFT(H20,1)="-",(IF(ABS(H20)&gt;9,(ABS(H20)+2),11)),H20))</f>
        <v>4</v>
      </c>
      <c r="AC20" s="115">
        <f t="shared" si="5"/>
        <v>9</v>
      </c>
      <c r="AD20" s="116">
        <f>IF(J20="",0,IF(LEFT(J20,1)="-",(IF(ABS(J20)&gt;9,(ABS(J20)+2),11)),J20))</f>
        <v>11</v>
      </c>
      <c r="AE20" s="115">
        <f t="shared" si="7"/>
        <v>11</v>
      </c>
      <c r="AF20" s="116">
        <f>IF(L20="",0,IF(LEFT(L20,1)="-",(IF(ABS(L20)&gt;9,(ABS(L20)+2),11)),L20))</f>
        <v>8</v>
      </c>
      <c r="AG20" s="115">
        <f t="shared" si="9"/>
        <v>11</v>
      </c>
      <c r="AH20" s="116">
        <f>IF(N20="",0,IF(LEFT(N20,1)="-",(IF(ABS(N20)&gt;9,(ABS(N20)+2),11)),N20))</f>
        <v>6</v>
      </c>
      <c r="AI20" s="115">
        <f>IF(P20="",0,IF(LEFT(P20,1)="-",ABS(P20),(IF(P20&gt;9,P20+2,11))))</f>
        <v>0</v>
      </c>
      <c r="AJ20" s="116">
        <f>IF(P20="",0,IF(LEFT(P20,1)="-",(IF(ABS(P20)&gt;9,(ABS(P20)+2),11)),P20))</f>
        <v>0</v>
      </c>
      <c r="AL20" s="443">
        <f>IF(OR(ISBLANK(AL7),ISBLANK(AL8)),0,1)</f>
        <v>0</v>
      </c>
      <c r="AM20" s="447">
        <f t="shared" si="18"/>
        <v>0</v>
      </c>
      <c r="AN20" s="448">
        <f t="shared" si="13"/>
        <v>0</v>
      </c>
      <c r="AO20" s="447">
        <f t="shared" si="19"/>
        <v>0</v>
      </c>
      <c r="AP20" s="448">
        <f t="shared" si="14"/>
        <v>0</v>
      </c>
      <c r="AQ20" s="447">
        <f t="shared" si="20"/>
        <v>0</v>
      </c>
      <c r="AR20" s="448">
        <f t="shared" si="15"/>
        <v>0</v>
      </c>
    </row>
    <row r="21" spans="2:44" ht="16.5" outlineLevel="1" thickBot="1">
      <c r="B21" s="367" t="s">
        <v>79</v>
      </c>
      <c r="C21" s="192"/>
      <c r="D21" s="119" t="str">
        <f>IF(D5&gt;"",D5,"")</f>
        <v>Englund Carina</v>
      </c>
      <c r="E21" s="120" t="str">
        <f>IF(D6&gt;"",D6,"")</f>
        <v>Ranta Ida</v>
      </c>
      <c r="F21" s="162"/>
      <c r="G21" s="163"/>
      <c r="H21" s="512">
        <v>-7</v>
      </c>
      <c r="I21" s="513"/>
      <c r="J21" s="512">
        <v>-6</v>
      </c>
      <c r="K21" s="513"/>
      <c r="L21" s="512">
        <v>4</v>
      </c>
      <c r="M21" s="513"/>
      <c r="N21" s="512">
        <v>-7</v>
      </c>
      <c r="O21" s="513"/>
      <c r="P21" s="512"/>
      <c r="Q21" s="513"/>
      <c r="R21" s="164">
        <f t="shared" si="16"/>
        <v>1</v>
      </c>
      <c r="S21" s="165">
        <f t="shared" si="17"/>
        <v>3</v>
      </c>
      <c r="T21" s="125"/>
      <c r="U21" s="166"/>
      <c r="V21" s="144"/>
      <c r="W21" s="167">
        <f t="shared" si="1"/>
        <v>31</v>
      </c>
      <c r="X21" s="168">
        <f t="shared" si="1"/>
        <v>37</v>
      </c>
      <c r="Y21" s="169">
        <f t="shared" si="2"/>
        <v>-6</v>
      </c>
      <c r="AA21" s="115">
        <f t="shared" si="3"/>
        <v>7</v>
      </c>
      <c r="AB21" s="116">
        <f>IF(H21="",0,IF(LEFT(H21,1)="-",(IF(ABS(H21)&gt;9,(ABS(H21)+2),11)),H21))</f>
        <v>11</v>
      </c>
      <c r="AC21" s="115">
        <f t="shared" si="5"/>
        <v>6</v>
      </c>
      <c r="AD21" s="116">
        <f>IF(J21="",0,IF(LEFT(J21,1)="-",(IF(ABS(J21)&gt;9,(ABS(J21)+2),11)),J21))</f>
        <v>11</v>
      </c>
      <c r="AE21" s="115">
        <f t="shared" si="7"/>
        <v>11</v>
      </c>
      <c r="AF21" s="116">
        <f>IF(L21="",0,IF(LEFT(L21,1)="-",(IF(ABS(L21)&gt;9,(ABS(L21)+2),11)),L21))</f>
        <v>4</v>
      </c>
      <c r="AG21" s="115">
        <f t="shared" si="9"/>
        <v>7</v>
      </c>
      <c r="AH21" s="116">
        <f>IF(N21="",0,IF(LEFT(N21,1)="-",(IF(ABS(N21)&gt;9,(ABS(N21)+2),11)),N21))</f>
        <v>11</v>
      </c>
      <c r="AI21" s="115">
        <f>IF(P21="",0,IF(LEFT(P21,1)="-",ABS(P21),(IF(P21&gt;9,P21+2,11))))</f>
        <v>0</v>
      </c>
      <c r="AJ21" s="116">
        <f>IF(P21="",0,IF(LEFT(P21,1)="-",(IF(ABS(P21)&gt;9,(ABS(P21)+2),11)),P21))</f>
        <v>0</v>
      </c>
      <c r="AL21" s="444">
        <f>IF(OR(ISBLANK(AL5),ISBLANK(AL6)),0,1)</f>
        <v>0</v>
      </c>
      <c r="AM21" s="449">
        <f t="shared" si="18"/>
        <v>0</v>
      </c>
      <c r="AN21" s="450">
        <f t="shared" si="13"/>
        <v>0</v>
      </c>
      <c r="AO21" s="449">
        <f t="shared" si="19"/>
        <v>0</v>
      </c>
      <c r="AP21" s="450">
        <f t="shared" si="14"/>
        <v>0</v>
      </c>
      <c r="AQ21" s="449">
        <f t="shared" si="20"/>
        <v>0</v>
      </c>
      <c r="AR21" s="450">
        <f t="shared" si="15"/>
        <v>0</v>
      </c>
    </row>
    <row r="22" ht="15.75" thickTop="1"/>
  </sheetData>
  <sheetProtection/>
  <mergeCells count="77">
    <mergeCell ref="AM3:AN3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R11:S11"/>
    <mergeCell ref="T9:U9"/>
    <mergeCell ref="R4:S4"/>
    <mergeCell ref="T4:U4"/>
    <mergeCell ref="T5:U5"/>
    <mergeCell ref="T6:U6"/>
    <mergeCell ref="T7:U7"/>
    <mergeCell ref="T8:U8"/>
    <mergeCell ref="P12:Q12"/>
    <mergeCell ref="H11:I11"/>
    <mergeCell ref="J11:K11"/>
    <mergeCell ref="L11:M11"/>
    <mergeCell ref="N11:O11"/>
    <mergeCell ref="P11:Q11"/>
    <mergeCell ref="H14:I14"/>
    <mergeCell ref="J14:K14"/>
    <mergeCell ref="L14:M14"/>
    <mergeCell ref="N14:O14"/>
    <mergeCell ref="P14:Q14"/>
    <mergeCell ref="W11:X11"/>
    <mergeCell ref="H12:I12"/>
    <mergeCell ref="J12:K12"/>
    <mergeCell ref="L12:M12"/>
    <mergeCell ref="N12:O12"/>
    <mergeCell ref="H16:I16"/>
    <mergeCell ref="J16:K16"/>
    <mergeCell ref="L16:M16"/>
    <mergeCell ref="N16:O16"/>
    <mergeCell ref="P16:Q16"/>
    <mergeCell ref="H13:I13"/>
    <mergeCell ref="J13:K13"/>
    <mergeCell ref="L13:M13"/>
    <mergeCell ref="N13:O13"/>
    <mergeCell ref="P13:Q13"/>
    <mergeCell ref="H18:I18"/>
    <mergeCell ref="J18:K18"/>
    <mergeCell ref="L18:M18"/>
    <mergeCell ref="N18:O18"/>
    <mergeCell ref="P18:Q18"/>
    <mergeCell ref="H15:I15"/>
    <mergeCell ref="J15:K15"/>
    <mergeCell ref="L15:M15"/>
    <mergeCell ref="N15:O15"/>
    <mergeCell ref="P15:Q15"/>
    <mergeCell ref="H20:I20"/>
    <mergeCell ref="J20:K20"/>
    <mergeCell ref="L20:M20"/>
    <mergeCell ref="N20:O20"/>
    <mergeCell ref="P20:Q20"/>
    <mergeCell ref="H17:I17"/>
    <mergeCell ref="J17:K17"/>
    <mergeCell ref="L17:M17"/>
    <mergeCell ref="N17:O17"/>
    <mergeCell ref="P17:Q17"/>
    <mergeCell ref="H21:I21"/>
    <mergeCell ref="J21:K21"/>
    <mergeCell ref="L21:M21"/>
    <mergeCell ref="N21:O21"/>
    <mergeCell ref="P21:Q21"/>
    <mergeCell ref="H19:I19"/>
    <mergeCell ref="J19:K19"/>
    <mergeCell ref="L19:M19"/>
    <mergeCell ref="N19:O19"/>
    <mergeCell ref="P19:Q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Header>&amp;CMejlans Bollförening r.f.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ht="15.75" thickBot="1"/>
    <row r="2" spans="6:7" ht="15">
      <c r="F2" s="175" t="s">
        <v>128</v>
      </c>
      <c r="G2" s="201" t="s">
        <v>131</v>
      </c>
    </row>
    <row r="3" spans="6:7" ht="15">
      <c r="F3" s="176" t="s">
        <v>129</v>
      </c>
      <c r="G3" s="202" t="s">
        <v>133</v>
      </c>
    </row>
    <row r="4" spans="1:7" ht="15.75" thickBot="1">
      <c r="A4" s="372"/>
      <c r="B4" s="373" t="s">
        <v>242</v>
      </c>
      <c r="C4" s="373" t="s">
        <v>243</v>
      </c>
      <c r="D4" s="374" t="s">
        <v>244</v>
      </c>
      <c r="F4" s="177" t="s">
        <v>130</v>
      </c>
      <c r="G4" s="203" t="s">
        <v>171</v>
      </c>
    </row>
    <row r="5" spans="1:5" ht="15">
      <c r="A5" s="375" t="s">
        <v>9</v>
      </c>
      <c r="B5" s="382">
        <v>1679</v>
      </c>
      <c r="C5" s="382" t="s">
        <v>258</v>
      </c>
      <c r="D5" s="383" t="s">
        <v>3</v>
      </c>
      <c r="E5" s="199" t="s">
        <v>258</v>
      </c>
    </row>
    <row r="6" spans="1:6" ht="15">
      <c r="A6" s="375" t="s">
        <v>10</v>
      </c>
      <c r="B6" s="371" t="s">
        <v>359</v>
      </c>
      <c r="C6" s="371" t="s">
        <v>266</v>
      </c>
      <c r="D6" s="376" t="s">
        <v>3</v>
      </c>
      <c r="E6" s="387" t="s">
        <v>568</v>
      </c>
      <c r="F6" s="199" t="s">
        <v>258</v>
      </c>
    </row>
    <row r="7" spans="1:7" ht="15">
      <c r="A7" s="377" t="s">
        <v>11</v>
      </c>
      <c r="B7" s="370" t="s">
        <v>352</v>
      </c>
      <c r="C7" s="370" t="s">
        <v>267</v>
      </c>
      <c r="D7" s="378" t="s">
        <v>18</v>
      </c>
      <c r="E7" s="199" t="s">
        <v>260</v>
      </c>
      <c r="F7" s="395" t="s">
        <v>576</v>
      </c>
      <c r="G7" s="131"/>
    </row>
    <row r="8" spans="1:7" ht="15">
      <c r="A8" s="377" t="s">
        <v>12</v>
      </c>
      <c r="B8" s="392">
        <v>1475</v>
      </c>
      <c r="C8" s="392" t="s">
        <v>260</v>
      </c>
      <c r="D8" s="393" t="s">
        <v>18</v>
      </c>
      <c r="E8" s="387" t="s">
        <v>569</v>
      </c>
      <c r="G8" s="394" t="s">
        <v>258</v>
      </c>
    </row>
    <row r="9" spans="1:7" ht="15">
      <c r="A9" s="375" t="s">
        <v>19</v>
      </c>
      <c r="B9" s="382">
        <v>1564</v>
      </c>
      <c r="C9" s="382" t="s">
        <v>261</v>
      </c>
      <c r="D9" s="383" t="s">
        <v>3</v>
      </c>
      <c r="E9" s="199" t="s">
        <v>261</v>
      </c>
      <c r="G9" s="395" t="s">
        <v>583</v>
      </c>
    </row>
    <row r="10" spans="1:7" ht="15">
      <c r="A10" s="375" t="s">
        <v>239</v>
      </c>
      <c r="B10" s="371" t="s">
        <v>357</v>
      </c>
      <c r="C10" s="371" t="s">
        <v>268</v>
      </c>
      <c r="D10" s="376" t="s">
        <v>3</v>
      </c>
      <c r="E10" s="387" t="s">
        <v>562</v>
      </c>
      <c r="F10" s="199" t="s">
        <v>259</v>
      </c>
      <c r="G10" s="131"/>
    </row>
    <row r="11" spans="1:6" ht="15">
      <c r="A11" s="377" t="s">
        <v>240</v>
      </c>
      <c r="B11" s="370" t="s">
        <v>354</v>
      </c>
      <c r="C11" s="370" t="s">
        <v>269</v>
      </c>
      <c r="D11" s="378" t="s">
        <v>22</v>
      </c>
      <c r="E11" s="199" t="s">
        <v>259</v>
      </c>
      <c r="F11" s="387" t="s">
        <v>490</v>
      </c>
    </row>
    <row r="12" spans="1:5" ht="15">
      <c r="A12" s="379" t="s">
        <v>241</v>
      </c>
      <c r="B12" s="389">
        <v>1666</v>
      </c>
      <c r="C12" s="389" t="s">
        <v>259</v>
      </c>
      <c r="D12" s="390" t="s">
        <v>3</v>
      </c>
      <c r="E12" s="387" t="s">
        <v>565</v>
      </c>
    </row>
    <row r="13" ht="15">
      <c r="A13" s="178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21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/>
    <row r="2" spans="2:22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23</v>
      </c>
      <c r="M2" s="493"/>
      <c r="N2" s="493"/>
      <c r="O2" s="494"/>
      <c r="P2" s="495" t="s">
        <v>2</v>
      </c>
      <c r="Q2" s="496"/>
      <c r="R2" s="496"/>
      <c r="S2" s="497">
        <v>1</v>
      </c>
      <c r="T2" s="497"/>
      <c r="U2" s="542"/>
      <c r="V2" s="47"/>
    </row>
    <row r="3" spans="2:46" ht="16.5" thickBot="1">
      <c r="B3" s="7"/>
      <c r="C3" s="180"/>
      <c r="D3" s="8" t="s">
        <v>3</v>
      </c>
      <c r="E3" s="9" t="s">
        <v>4</v>
      </c>
      <c r="F3" s="500" t="s">
        <v>170</v>
      </c>
      <c r="G3" s="501"/>
      <c r="H3" s="502"/>
      <c r="I3" s="503" t="s">
        <v>5</v>
      </c>
      <c r="J3" s="504"/>
      <c r="K3" s="504"/>
      <c r="L3" s="505">
        <v>41343</v>
      </c>
      <c r="M3" s="505"/>
      <c r="N3" s="505"/>
      <c r="O3" s="506"/>
      <c r="P3" s="10" t="s">
        <v>6</v>
      </c>
      <c r="Q3" s="194"/>
      <c r="R3" s="194"/>
      <c r="S3" s="507">
        <v>0.375</v>
      </c>
      <c r="T3" s="508"/>
      <c r="U3" s="509"/>
      <c r="V3" s="47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2:46" ht="16.5" thickTop="1">
      <c r="B4" s="48"/>
      <c r="C4" s="13" t="s">
        <v>145</v>
      </c>
      <c r="D4" s="13" t="s">
        <v>7</v>
      </c>
      <c r="E4" s="14" t="s">
        <v>8</v>
      </c>
      <c r="F4" s="539" t="s">
        <v>9</v>
      </c>
      <c r="G4" s="540"/>
      <c r="H4" s="539" t="s">
        <v>10</v>
      </c>
      <c r="I4" s="540"/>
      <c r="J4" s="539" t="s">
        <v>11</v>
      </c>
      <c r="K4" s="540"/>
      <c r="L4" s="539" t="s">
        <v>12</v>
      </c>
      <c r="M4" s="540"/>
      <c r="N4" s="539" t="s">
        <v>19</v>
      </c>
      <c r="O4" s="540"/>
      <c r="P4" s="49" t="s">
        <v>13</v>
      </c>
      <c r="Q4" s="50" t="s">
        <v>14</v>
      </c>
      <c r="R4" s="533" t="s">
        <v>15</v>
      </c>
      <c r="S4" s="534"/>
      <c r="T4" s="535" t="s">
        <v>16</v>
      </c>
      <c r="U4" s="536"/>
      <c r="V4" s="47"/>
      <c r="W4" s="170" t="s">
        <v>64</v>
      </c>
      <c r="X4" s="171"/>
      <c r="Y4" s="172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2:46" ht="15">
      <c r="B5" s="51" t="s">
        <v>9</v>
      </c>
      <c r="C5" s="187">
        <v>1679</v>
      </c>
      <c r="D5" s="52" t="s">
        <v>258</v>
      </c>
      <c r="E5" s="53" t="s">
        <v>3</v>
      </c>
      <c r="F5" s="54"/>
      <c r="G5" s="55"/>
      <c r="H5" s="56">
        <f>R21</f>
        <v>3</v>
      </c>
      <c r="I5" s="57">
        <f>S21</f>
        <v>2</v>
      </c>
      <c r="J5" s="56">
        <f>R17</f>
        <v>1</v>
      </c>
      <c r="K5" s="57">
        <f>S17</f>
        <v>3</v>
      </c>
      <c r="L5" s="56">
        <f>R15</f>
        <v>3</v>
      </c>
      <c r="M5" s="57">
        <f>S15</f>
        <v>0</v>
      </c>
      <c r="N5" s="56">
        <f>R12</f>
        <v>3</v>
      </c>
      <c r="O5" s="57">
        <f>S12</f>
        <v>0</v>
      </c>
      <c r="P5" s="58">
        <f>IF(SUM(F5:O5)=0,"",COUNTIF(G5:G9,3))</f>
        <v>3</v>
      </c>
      <c r="Q5" s="59">
        <f>IF(SUM(F5:O5)=0,"",COUNTIF(F5:F9,3))</f>
        <v>1</v>
      </c>
      <c r="R5" s="28">
        <f>IF(SUM(F5:O5)=0,"",SUM(G5:G9))</f>
        <v>10</v>
      </c>
      <c r="S5" s="29">
        <f>IF(SUM(F5:O5)=0,"",SUM(F5:F9))</f>
        <v>5</v>
      </c>
      <c r="T5" s="537">
        <v>2</v>
      </c>
      <c r="U5" s="538"/>
      <c r="V5" s="47"/>
      <c r="W5" s="173">
        <f>+W12+W15+W17+W21</f>
        <v>155</v>
      </c>
      <c r="X5" s="174">
        <f>+X12+X15+X17+X21</f>
        <v>121</v>
      </c>
      <c r="Y5" s="83">
        <f>+W5-X5</f>
        <v>34</v>
      </c>
      <c r="AL5" s="431">
        <v>1</v>
      </c>
      <c r="AM5" s="207">
        <f aca="true" t="shared" si="0" ref="AM5:AR5">AM12+AM15+AM17+AM21</f>
        <v>1</v>
      </c>
      <c r="AN5" s="207">
        <f t="shared" si="0"/>
        <v>1</v>
      </c>
      <c r="AO5" s="420">
        <f t="shared" si="0"/>
        <v>4</v>
      </c>
      <c r="AP5" s="422">
        <f t="shared" si="0"/>
        <v>5</v>
      </c>
      <c r="AQ5" s="420">
        <f t="shared" si="0"/>
        <v>89</v>
      </c>
      <c r="AR5" s="422">
        <f t="shared" si="0"/>
        <v>94</v>
      </c>
      <c r="AS5" s="423">
        <f>AO5/AP5</f>
        <v>0.8</v>
      </c>
      <c r="AT5" s="424">
        <f>AQ5/AR5</f>
        <v>0.9468085106382979</v>
      </c>
    </row>
    <row r="6" spans="2:46" ht="15">
      <c r="B6" s="60" t="s">
        <v>10</v>
      </c>
      <c r="C6" s="188">
        <v>1666</v>
      </c>
      <c r="D6" s="52" t="s">
        <v>259</v>
      </c>
      <c r="E6" s="53" t="s">
        <v>3</v>
      </c>
      <c r="F6" s="61">
        <f>S21</f>
        <v>2</v>
      </c>
      <c r="G6" s="62">
        <f>R21</f>
        <v>3</v>
      </c>
      <c r="H6" s="63"/>
      <c r="I6" s="64"/>
      <c r="J6" s="65">
        <f>R19</f>
        <v>3</v>
      </c>
      <c r="K6" s="66">
        <f>S19</f>
        <v>0</v>
      </c>
      <c r="L6" s="65">
        <f>R13</f>
        <v>3</v>
      </c>
      <c r="M6" s="66">
        <f>S13</f>
        <v>0</v>
      </c>
      <c r="N6" s="65">
        <f>R16</f>
        <v>3</v>
      </c>
      <c r="O6" s="66">
        <f>S16</f>
        <v>0</v>
      </c>
      <c r="P6" s="58">
        <f>IF(SUM(F6:O6)=0,"",COUNTIF(I5:I9,3))</f>
        <v>3</v>
      </c>
      <c r="Q6" s="59">
        <f>IF(SUM(F6:O6)=0,"",COUNTIF(H5:H9,3))</f>
        <v>1</v>
      </c>
      <c r="R6" s="28">
        <f>IF(SUM(F6:O6)=0,"",SUM(I5:I9))</f>
        <v>11</v>
      </c>
      <c r="S6" s="29">
        <f>IF(SUM(F6:O6)=0,"",SUM(H5:H9))</f>
        <v>3</v>
      </c>
      <c r="T6" s="537">
        <v>1</v>
      </c>
      <c r="U6" s="538"/>
      <c r="V6" s="47"/>
      <c r="W6" s="173">
        <f>+W13+W16+W19+X21</f>
        <v>143</v>
      </c>
      <c r="X6" s="174">
        <f>+X13+X16+X19+W21</f>
        <v>88</v>
      </c>
      <c r="Y6" s="83">
        <f>+W6-X6</f>
        <v>55</v>
      </c>
      <c r="AL6" s="432">
        <v>1</v>
      </c>
      <c r="AM6" s="207">
        <f>AM13+AM16+AM19+AN21</f>
        <v>1</v>
      </c>
      <c r="AN6" s="207">
        <f>AN13+AN16+AN19+AM21</f>
        <v>1</v>
      </c>
      <c r="AO6" s="420">
        <f>AO13+AO16+AO19+AP21</f>
        <v>5</v>
      </c>
      <c r="AP6" s="422">
        <f>AP13+AP16+AP19+AO21</f>
        <v>3</v>
      </c>
      <c r="AQ6" s="420">
        <f>AQ13+AQ16+AQ19+AR21</f>
        <v>77</v>
      </c>
      <c r="AR6" s="422">
        <f>AR13+AR16+AR19+AQ21</f>
        <v>66</v>
      </c>
      <c r="AS6" s="423">
        <f>AO6/AP6</f>
        <v>1.6666666666666667</v>
      </c>
      <c r="AT6" s="424">
        <f>AQ6/AR6</f>
        <v>1.1666666666666667</v>
      </c>
    </row>
    <row r="7" spans="2:46" ht="15">
      <c r="B7" s="60" t="s">
        <v>11</v>
      </c>
      <c r="C7" s="188">
        <v>1564</v>
      </c>
      <c r="D7" s="52" t="s">
        <v>261</v>
      </c>
      <c r="E7" s="53" t="s">
        <v>3</v>
      </c>
      <c r="F7" s="67">
        <f>S17</f>
        <v>3</v>
      </c>
      <c r="G7" s="62">
        <f>R17</f>
        <v>1</v>
      </c>
      <c r="H7" s="67">
        <f>S19</f>
        <v>0</v>
      </c>
      <c r="I7" s="62">
        <f>R19</f>
        <v>3</v>
      </c>
      <c r="J7" s="63"/>
      <c r="K7" s="64"/>
      <c r="L7" s="65">
        <f>R20</f>
        <v>3</v>
      </c>
      <c r="M7" s="66">
        <f>S20</f>
        <v>0</v>
      </c>
      <c r="N7" s="65">
        <f>R14</f>
        <v>3</v>
      </c>
      <c r="O7" s="66">
        <f>S14</f>
        <v>0</v>
      </c>
      <c r="P7" s="58">
        <f>IF(SUM(F7:O7)=0,"",COUNTIF(K5:K9,3))</f>
        <v>3</v>
      </c>
      <c r="Q7" s="59">
        <f>IF(SUM(F7:O7)=0,"",COUNTIF(J5:J9,3))</f>
        <v>1</v>
      </c>
      <c r="R7" s="28">
        <f>IF(SUM(F7:O7)=0,"",SUM(K5:K9))</f>
        <v>9</v>
      </c>
      <c r="S7" s="29">
        <f>IF(SUM(F7:O7)=0,"",SUM(J5:J9))</f>
        <v>4</v>
      </c>
      <c r="T7" s="537">
        <v>3</v>
      </c>
      <c r="U7" s="538"/>
      <c r="V7" s="47"/>
      <c r="W7" s="173">
        <f>+W14+X17+X19+W20</f>
        <v>137</v>
      </c>
      <c r="X7" s="174">
        <f>+X14+W17+W19+X20</f>
        <v>99</v>
      </c>
      <c r="Y7" s="83">
        <f>+W7-X7</f>
        <v>38</v>
      </c>
      <c r="AL7" s="432">
        <v>1</v>
      </c>
      <c r="AM7" s="207">
        <f>AM14+AN17+AN19+AM20</f>
        <v>1</v>
      </c>
      <c r="AN7" s="207">
        <f>AN14+AM17+AM19+AN20</f>
        <v>1</v>
      </c>
      <c r="AO7" s="420">
        <f>AO14+AP17+AP19+AO20</f>
        <v>3</v>
      </c>
      <c r="AP7" s="422">
        <f>AP14+AO17+AO19+AP20</f>
        <v>4</v>
      </c>
      <c r="AQ7" s="420">
        <f>AQ14+AR17+AR19+AQ20</f>
        <v>71</v>
      </c>
      <c r="AR7" s="422">
        <f>AR14+AQ17+AQ19+AR20</f>
        <v>77</v>
      </c>
      <c r="AS7" s="423">
        <f>AO7/AP7</f>
        <v>0.75</v>
      </c>
      <c r="AT7" s="424">
        <f>AQ7/AR7</f>
        <v>0.922077922077922</v>
      </c>
    </row>
    <row r="8" spans="2:46" ht="15">
      <c r="B8" s="60" t="s">
        <v>12</v>
      </c>
      <c r="C8" s="188">
        <v>1079</v>
      </c>
      <c r="D8" s="52" t="s">
        <v>269</v>
      </c>
      <c r="E8" s="53" t="s">
        <v>22</v>
      </c>
      <c r="F8" s="67">
        <f>S15</f>
        <v>0</v>
      </c>
      <c r="G8" s="62">
        <f>R15</f>
        <v>3</v>
      </c>
      <c r="H8" s="67">
        <f>S13</f>
        <v>0</v>
      </c>
      <c r="I8" s="62">
        <f>R13</f>
        <v>3</v>
      </c>
      <c r="J8" s="67">
        <f>S20</f>
        <v>0</v>
      </c>
      <c r="K8" s="62">
        <f>R20</f>
        <v>3</v>
      </c>
      <c r="L8" s="63"/>
      <c r="M8" s="64"/>
      <c r="N8" s="65">
        <f>R18</f>
        <v>3</v>
      </c>
      <c r="O8" s="66">
        <f>S18</f>
        <v>1</v>
      </c>
      <c r="P8" s="58">
        <f>IF(SUM(F8:O8)=0,"",COUNTIF(M5:M9,3))</f>
        <v>1</v>
      </c>
      <c r="Q8" s="59">
        <f>IF(SUM(F8:O8)=0,"",COUNTIF(L5:L9,3))</f>
        <v>3</v>
      </c>
      <c r="R8" s="28">
        <f>IF(SUM(F8:O8)=0,"",SUM(M5:M9))</f>
        <v>3</v>
      </c>
      <c r="S8" s="29">
        <f>IF(SUM(F8:O8)=0,"",SUM(L5:L9))</f>
        <v>10</v>
      </c>
      <c r="T8" s="537">
        <v>4</v>
      </c>
      <c r="U8" s="538"/>
      <c r="V8" s="47"/>
      <c r="W8" s="173">
        <f>+X13+X15+W18+X20</f>
        <v>80</v>
      </c>
      <c r="X8" s="174">
        <f>+W13+W15+X18+W20</f>
        <v>131</v>
      </c>
      <c r="Y8" s="83">
        <f>+W8-X8</f>
        <v>-51</v>
      </c>
      <c r="AL8" s="432"/>
      <c r="AM8" s="207">
        <f>AN13+AN15+AM18+AN20</f>
        <v>0</v>
      </c>
      <c r="AN8" s="207">
        <f>AM13+AM15+AN18+AM20</f>
        <v>0</v>
      </c>
      <c r="AO8" s="420">
        <f>AP13+AP15+AO18+AP20</f>
        <v>0</v>
      </c>
      <c r="AP8" s="422">
        <f>AO13+AO15+AP18+AO20</f>
        <v>0</v>
      </c>
      <c r="AQ8" s="420">
        <f>AR13+AR15+AQ18+AR20</f>
        <v>0</v>
      </c>
      <c r="AR8" s="422">
        <f>AQ13+AQ15+AR18+AQ20</f>
        <v>0</v>
      </c>
      <c r="AS8" s="423" t="e">
        <f>AO8/AP8</f>
        <v>#DIV/0!</v>
      </c>
      <c r="AT8" s="424" t="e">
        <f>AQ8/AR8</f>
        <v>#DIV/0!</v>
      </c>
    </row>
    <row r="9" spans="2:46" ht="15.75" thickBot="1">
      <c r="B9" s="68" t="s">
        <v>19</v>
      </c>
      <c r="C9" s="189">
        <v>1016</v>
      </c>
      <c r="D9" s="69" t="s">
        <v>270</v>
      </c>
      <c r="E9" s="70" t="s">
        <v>3</v>
      </c>
      <c r="F9" s="71">
        <f>S12</f>
        <v>0</v>
      </c>
      <c r="G9" s="72">
        <f>R12</f>
        <v>3</v>
      </c>
      <c r="H9" s="71">
        <f>S16</f>
        <v>0</v>
      </c>
      <c r="I9" s="72">
        <f>R16</f>
        <v>3</v>
      </c>
      <c r="J9" s="71">
        <f>S14</f>
        <v>0</v>
      </c>
      <c r="K9" s="72">
        <f>R14</f>
        <v>3</v>
      </c>
      <c r="L9" s="71">
        <f>S18</f>
        <v>1</v>
      </c>
      <c r="M9" s="72">
        <f>R18</f>
        <v>3</v>
      </c>
      <c r="N9" s="73"/>
      <c r="O9" s="74"/>
      <c r="P9" s="75">
        <f>IF(SUM(F9:O9)=0,"",COUNTIF(O5:O9,3))</f>
        <v>0</v>
      </c>
      <c r="Q9" s="72">
        <f>IF(SUM(F9:O9)=0,"",COUNTIF(N5:N9,3))</f>
        <v>4</v>
      </c>
      <c r="R9" s="45">
        <f>IF(SUM(F9:O9)=0,"",SUM(O5:O9))</f>
        <v>1</v>
      </c>
      <c r="S9" s="46">
        <f>IF(SUM(F9:O9)=0,"",SUM(N5:N9))</f>
        <v>12</v>
      </c>
      <c r="T9" s="531">
        <v>5</v>
      </c>
      <c r="U9" s="532"/>
      <c r="V9" s="47"/>
      <c r="W9" s="173">
        <f>+X12+X14+X16+X18</f>
        <v>65</v>
      </c>
      <c r="X9" s="174">
        <f>+W12+W14+W16+W18</f>
        <v>141</v>
      </c>
      <c r="Y9" s="83">
        <f>+W9-X9</f>
        <v>-76</v>
      </c>
      <c r="AL9" s="439"/>
      <c r="AM9" s="451">
        <f>AN12+AN14+AN16+AN18</f>
        <v>0</v>
      </c>
      <c r="AN9" s="451">
        <f>AM12+AM14+AM16+AM18</f>
        <v>0</v>
      </c>
      <c r="AO9" s="426">
        <f>AP12+AP14+AP16+AP18</f>
        <v>0</v>
      </c>
      <c r="AP9" s="428">
        <f>AO12+AO14+AO16+AO18</f>
        <v>0</v>
      </c>
      <c r="AQ9" s="426">
        <f>AR12+AR14+AR16+AR18</f>
        <v>0</v>
      </c>
      <c r="AR9" s="428">
        <f>AQ12+AQ14+AQ16+AQ18</f>
        <v>0</v>
      </c>
      <c r="AS9" s="440" t="e">
        <f>AO9/AP9</f>
        <v>#DIV/0!</v>
      </c>
      <c r="AT9" s="441" t="e">
        <f>AQ9/AR9</f>
        <v>#DIV/0!</v>
      </c>
    </row>
    <row r="10" spans="2:27" ht="16.5" outlineLevel="1" thickTop="1">
      <c r="B10" s="133"/>
      <c r="C10" s="190"/>
      <c r="D10" s="85" t="s">
        <v>66</v>
      </c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6"/>
      <c r="U10" s="136"/>
      <c r="V10" s="137"/>
      <c r="W10" s="138"/>
      <c r="X10" s="139" t="s">
        <v>67</v>
      </c>
      <c r="Y10" s="91">
        <f>SUM(Y5:Y9)</f>
        <v>0</v>
      </c>
      <c r="Z10" s="90" t="str">
        <f>IF(Y10=0,"OK","Virhe")</f>
        <v>OK</v>
      </c>
      <c r="AA10" s="90"/>
    </row>
    <row r="11" spans="2:25" ht="16.5" outlineLevel="1" thickBot="1">
      <c r="B11" s="140"/>
      <c r="C11" s="364"/>
      <c r="D11" s="93" t="s">
        <v>68</v>
      </c>
      <c r="E11" s="141"/>
      <c r="F11" s="141"/>
      <c r="G11" s="142"/>
      <c r="H11" s="528" t="s">
        <v>69</v>
      </c>
      <c r="I11" s="529"/>
      <c r="J11" s="530" t="s">
        <v>70</v>
      </c>
      <c r="K11" s="529"/>
      <c r="L11" s="530" t="s">
        <v>71</v>
      </c>
      <c r="M11" s="529"/>
      <c r="N11" s="530" t="s">
        <v>72</v>
      </c>
      <c r="O11" s="529"/>
      <c r="P11" s="530" t="s">
        <v>73</v>
      </c>
      <c r="Q11" s="529"/>
      <c r="R11" s="528" t="s">
        <v>74</v>
      </c>
      <c r="S11" s="541"/>
      <c r="T11" s="104"/>
      <c r="U11" s="143"/>
      <c r="V11" s="144"/>
      <c r="W11" s="523" t="s">
        <v>64</v>
      </c>
      <c r="X11" s="524"/>
      <c r="Y11" s="145" t="s">
        <v>112</v>
      </c>
    </row>
    <row r="12" spans="2:44" ht="15.75" outlineLevel="1">
      <c r="B12" s="365" t="s">
        <v>113</v>
      </c>
      <c r="C12" s="191"/>
      <c r="D12" s="146" t="str">
        <f>IF(D5&gt;"",D5,"")</f>
        <v>Eriksson Pihla</v>
      </c>
      <c r="E12" s="111" t="str">
        <f>IF(D9&gt;"",D9,"")</f>
        <v>Käppi Eerika</v>
      </c>
      <c r="F12" s="147"/>
      <c r="G12" s="148"/>
      <c r="H12" s="525">
        <v>2</v>
      </c>
      <c r="I12" s="526"/>
      <c r="J12" s="525">
        <v>5</v>
      </c>
      <c r="K12" s="526"/>
      <c r="L12" s="527">
        <v>7</v>
      </c>
      <c r="M12" s="526"/>
      <c r="N12" s="525"/>
      <c r="O12" s="526"/>
      <c r="P12" s="525"/>
      <c r="Q12" s="526"/>
      <c r="R12" s="149">
        <f>IF(COUNTA(H12:P12)=0,"",COUNTIF(H12:P12,"&gt;=0"))</f>
        <v>3</v>
      </c>
      <c r="S12" s="150">
        <f>IF(COUNTA(H12:P12)=0,"",(IF(LEFT(H12,1)="-",1,0)+IF(LEFT(J12,1)="-",1,0)+IF(LEFT(L12,1)="-",1,0)+IF(LEFT(N12,1)="-",1,0)+IF(LEFT(P12,1)="-",1,0)))</f>
        <v>0</v>
      </c>
      <c r="T12" s="113"/>
      <c r="U12" s="47"/>
      <c r="V12" s="144"/>
      <c r="W12" s="151">
        <f aca="true" t="shared" si="1" ref="W12:X21">+AA12+AC12+AE12+AG12+AI12</f>
        <v>33</v>
      </c>
      <c r="X12" s="152">
        <f t="shared" si="1"/>
        <v>14</v>
      </c>
      <c r="Y12" s="153">
        <f aca="true" t="shared" si="2" ref="Y12:Y21">+W12-X12</f>
        <v>19</v>
      </c>
      <c r="AA12" s="109">
        <f aca="true" t="shared" si="3" ref="AA12:AA21">IF(H12="",0,IF(LEFT(H12,1)="-",ABS(H12),(IF(H12&gt;9,H12+2,11))))</f>
        <v>11</v>
      </c>
      <c r="AB12" s="110">
        <f aca="true" t="shared" si="4" ref="AB12:AB17">IF(H12="",0,IF(LEFT(H12,1)="-",(IF(ABS(H12)&gt;9,(ABS(H12)+2),11)),H12))</f>
        <v>2</v>
      </c>
      <c r="AC12" s="109">
        <f aca="true" t="shared" si="5" ref="AC12:AC21">IF(J12="",0,IF(LEFT(J12,1)="-",ABS(J12),(IF(J12&gt;9,J12+2,11))))</f>
        <v>11</v>
      </c>
      <c r="AD12" s="110">
        <f aca="true" t="shared" si="6" ref="AD12:AD17">IF(J12="",0,IF(LEFT(J12,1)="-",(IF(ABS(J12)&gt;9,(ABS(J12)+2),11)),J12))</f>
        <v>5</v>
      </c>
      <c r="AE12" s="109">
        <f aca="true" t="shared" si="7" ref="AE12:AE21">IF(L12="",0,IF(LEFT(L12,1)="-",ABS(L12),(IF(L12&gt;9,L12+2,11))))</f>
        <v>11</v>
      </c>
      <c r="AF12" s="110">
        <f aca="true" t="shared" si="8" ref="AF12:AF17">IF(L12="",0,IF(LEFT(L12,1)="-",(IF(ABS(L12)&gt;9,(ABS(L12)+2),11)),L12))</f>
        <v>7</v>
      </c>
      <c r="AG12" s="109">
        <f aca="true" t="shared" si="9" ref="AG12:AG21">IF(N12="",0,IF(LEFT(N12,1)="-",ABS(N12),(IF(N12&gt;9,N12+2,11))))</f>
        <v>0</v>
      </c>
      <c r="AH12" s="110">
        <f aca="true" t="shared" si="10" ref="AH12:AH17">IF(N12="",0,IF(LEFT(N12,1)="-",(IF(ABS(N12)&gt;9,(ABS(N12)+2),11)),N12))</f>
        <v>0</v>
      </c>
      <c r="AI12" s="109">
        <f aca="true" t="shared" si="11" ref="AI12:AI17">IF(P12="",0,IF(LEFT(P12,1)="-",ABS(P12),(IF(P12&gt;9,P12+2,11))))</f>
        <v>0</v>
      </c>
      <c r="AJ12" s="110">
        <f aca="true" t="shared" si="12" ref="AJ12:AJ17">IF(P12="",0,IF(LEFT(P12,1)="-",(IF(ABS(P12)&gt;9,(ABS(P12)+2),11)),P12))</f>
        <v>0</v>
      </c>
      <c r="AL12" s="442">
        <f>IF(OR(ISBLANK(AL5),ISBLANK(AL9)),0,1)</f>
        <v>0</v>
      </c>
      <c r="AM12" s="445">
        <f>IF(AO12=3,1,0)</f>
        <v>0</v>
      </c>
      <c r="AN12" s="446">
        <f aca="true" t="shared" si="13" ref="AN12:AN21">IF(AP12=3,1,0)</f>
        <v>0</v>
      </c>
      <c r="AO12" s="445">
        <f>IF($AL12=1,$AL12*R12,0)</f>
        <v>0</v>
      </c>
      <c r="AP12" s="446">
        <f aca="true" t="shared" si="14" ref="AP12:AP21">IF($AL12=1,$AL12*S12,0)</f>
        <v>0</v>
      </c>
      <c r="AQ12" s="445">
        <f>$AL12*W12</f>
        <v>0</v>
      </c>
      <c r="AR12" s="446">
        <f aca="true" t="shared" si="15" ref="AR12:AR21">$AL12*X12</f>
        <v>0</v>
      </c>
    </row>
    <row r="13" spans="2:44" ht="15.75" outlineLevel="1">
      <c r="B13" s="366" t="s">
        <v>76</v>
      </c>
      <c r="C13" s="191"/>
      <c r="D13" s="99" t="str">
        <f>IF(D6&gt;"",D6,"")</f>
        <v>Lundström Annika</v>
      </c>
      <c r="E13" s="111" t="str">
        <f>IF(D8&gt;"",D8,"")</f>
        <v>Ranta Ida</v>
      </c>
      <c r="F13" s="154"/>
      <c r="G13" s="148"/>
      <c r="H13" s="522">
        <v>3</v>
      </c>
      <c r="I13" s="517"/>
      <c r="J13" s="522">
        <v>7</v>
      </c>
      <c r="K13" s="517"/>
      <c r="L13" s="522">
        <v>6</v>
      </c>
      <c r="M13" s="517"/>
      <c r="N13" s="522"/>
      <c r="O13" s="517"/>
      <c r="P13" s="522"/>
      <c r="Q13" s="517"/>
      <c r="R13" s="149">
        <f aca="true" t="shared" si="16" ref="R13:R21">IF(COUNTA(H13:P13)=0,"",COUNTIF(H13:P13,"&gt;=0"))</f>
        <v>3</v>
      </c>
      <c r="S13" s="150">
        <f aca="true" t="shared" si="17" ref="S13:S21">IF(COUNTA(H13:P13)=0,"",(IF(LEFT(H13,1)="-",1,0)+IF(LEFT(J13,1)="-",1,0)+IF(LEFT(L13,1)="-",1,0)+IF(LEFT(N13,1)="-",1,0)+IF(LEFT(P13,1)="-",1,0)))</f>
        <v>0</v>
      </c>
      <c r="T13" s="113"/>
      <c r="U13" s="47"/>
      <c r="V13" s="144"/>
      <c r="W13" s="155">
        <f t="shared" si="1"/>
        <v>33</v>
      </c>
      <c r="X13" s="156">
        <f t="shared" si="1"/>
        <v>16</v>
      </c>
      <c r="Y13" s="157">
        <f t="shared" si="2"/>
        <v>17</v>
      </c>
      <c r="AA13" s="115">
        <f t="shared" si="3"/>
        <v>11</v>
      </c>
      <c r="AB13" s="116">
        <f t="shared" si="4"/>
        <v>3</v>
      </c>
      <c r="AC13" s="115">
        <f t="shared" si="5"/>
        <v>11</v>
      </c>
      <c r="AD13" s="116">
        <f t="shared" si="6"/>
        <v>7</v>
      </c>
      <c r="AE13" s="115">
        <f t="shared" si="7"/>
        <v>11</v>
      </c>
      <c r="AF13" s="116">
        <f t="shared" si="8"/>
        <v>6</v>
      </c>
      <c r="AG13" s="115">
        <f t="shared" si="9"/>
        <v>0</v>
      </c>
      <c r="AH13" s="116">
        <f t="shared" si="10"/>
        <v>0</v>
      </c>
      <c r="AI13" s="115">
        <f t="shared" si="11"/>
        <v>0</v>
      </c>
      <c r="AJ13" s="116">
        <f t="shared" si="12"/>
        <v>0</v>
      </c>
      <c r="AL13" s="443">
        <f>IF(OR(ISBLANK(AL6),ISBLANK(AL8)),0,1)</f>
        <v>0</v>
      </c>
      <c r="AM13" s="447">
        <f aca="true" t="shared" si="18" ref="AM13:AM21">IF(AO13=3,1,0)</f>
        <v>0</v>
      </c>
      <c r="AN13" s="448">
        <f t="shared" si="13"/>
        <v>0</v>
      </c>
      <c r="AO13" s="447">
        <f aca="true" t="shared" si="19" ref="AO13:AO21">IF($AL13=1,$AL13*R13,0)</f>
        <v>0</v>
      </c>
      <c r="AP13" s="448">
        <f t="shared" si="14"/>
        <v>0</v>
      </c>
      <c r="AQ13" s="447">
        <f aca="true" t="shared" si="20" ref="AQ13:AQ21">$AL13*W13</f>
        <v>0</v>
      </c>
      <c r="AR13" s="448">
        <f t="shared" si="15"/>
        <v>0</v>
      </c>
    </row>
    <row r="14" spans="2:44" ht="16.5" outlineLevel="1" thickBot="1">
      <c r="B14" s="366" t="s">
        <v>114</v>
      </c>
      <c r="C14" s="191"/>
      <c r="D14" s="158" t="str">
        <f>IF(D7&gt;"",D7,"")</f>
        <v>Eriksson Paju</v>
      </c>
      <c r="E14" s="159" t="str">
        <f>IF(D9&gt;"",D9,"")</f>
        <v>Käppi Eerika</v>
      </c>
      <c r="F14" s="160"/>
      <c r="G14" s="161"/>
      <c r="H14" s="518">
        <v>8</v>
      </c>
      <c r="I14" s="519"/>
      <c r="J14" s="518">
        <v>3</v>
      </c>
      <c r="K14" s="519"/>
      <c r="L14" s="518">
        <v>2</v>
      </c>
      <c r="M14" s="519"/>
      <c r="N14" s="518"/>
      <c r="O14" s="519"/>
      <c r="P14" s="518"/>
      <c r="Q14" s="519"/>
      <c r="R14" s="149">
        <f t="shared" si="16"/>
        <v>3</v>
      </c>
      <c r="S14" s="150">
        <f t="shared" si="17"/>
        <v>0</v>
      </c>
      <c r="T14" s="113"/>
      <c r="U14" s="47"/>
      <c r="V14" s="144"/>
      <c r="W14" s="155">
        <f t="shared" si="1"/>
        <v>33</v>
      </c>
      <c r="X14" s="156">
        <f t="shared" si="1"/>
        <v>13</v>
      </c>
      <c r="Y14" s="157">
        <f t="shared" si="2"/>
        <v>20</v>
      </c>
      <c r="AA14" s="115">
        <f t="shared" si="3"/>
        <v>11</v>
      </c>
      <c r="AB14" s="116">
        <f t="shared" si="4"/>
        <v>8</v>
      </c>
      <c r="AC14" s="115">
        <f t="shared" si="5"/>
        <v>11</v>
      </c>
      <c r="AD14" s="116">
        <f t="shared" si="6"/>
        <v>3</v>
      </c>
      <c r="AE14" s="115">
        <f t="shared" si="7"/>
        <v>11</v>
      </c>
      <c r="AF14" s="116">
        <f t="shared" si="8"/>
        <v>2</v>
      </c>
      <c r="AG14" s="115">
        <f t="shared" si="9"/>
        <v>0</v>
      </c>
      <c r="AH14" s="116">
        <f t="shared" si="10"/>
        <v>0</v>
      </c>
      <c r="AI14" s="115">
        <f t="shared" si="11"/>
        <v>0</v>
      </c>
      <c r="AJ14" s="116">
        <f t="shared" si="12"/>
        <v>0</v>
      </c>
      <c r="AL14" s="443">
        <f>IF(OR(ISBLANK(AL7),ISBLANK(AL9)),0,1)</f>
        <v>0</v>
      </c>
      <c r="AM14" s="447">
        <f t="shared" si="18"/>
        <v>0</v>
      </c>
      <c r="AN14" s="448">
        <f t="shared" si="13"/>
        <v>0</v>
      </c>
      <c r="AO14" s="447">
        <f t="shared" si="19"/>
        <v>0</v>
      </c>
      <c r="AP14" s="448">
        <f t="shared" si="14"/>
        <v>0</v>
      </c>
      <c r="AQ14" s="447">
        <f t="shared" si="20"/>
        <v>0</v>
      </c>
      <c r="AR14" s="448">
        <f t="shared" si="15"/>
        <v>0</v>
      </c>
    </row>
    <row r="15" spans="2:44" ht="15.75" outlineLevel="1">
      <c r="B15" s="366" t="s">
        <v>115</v>
      </c>
      <c r="C15" s="191"/>
      <c r="D15" s="99" t="str">
        <f>IF(D5&gt;"",D5,"")</f>
        <v>Eriksson Pihla</v>
      </c>
      <c r="E15" s="111" t="str">
        <f>IF(D8&gt;"",D8,"")</f>
        <v>Ranta Ida</v>
      </c>
      <c r="F15" s="147"/>
      <c r="G15" s="148"/>
      <c r="H15" s="520">
        <v>5</v>
      </c>
      <c r="I15" s="521"/>
      <c r="J15" s="520">
        <v>3</v>
      </c>
      <c r="K15" s="521"/>
      <c r="L15" s="520">
        <v>5</v>
      </c>
      <c r="M15" s="521"/>
      <c r="N15" s="520"/>
      <c r="O15" s="521"/>
      <c r="P15" s="520"/>
      <c r="Q15" s="521"/>
      <c r="R15" s="149">
        <f t="shared" si="16"/>
        <v>3</v>
      </c>
      <c r="S15" s="150">
        <f t="shared" si="17"/>
        <v>0</v>
      </c>
      <c r="T15" s="113"/>
      <c r="U15" s="47"/>
      <c r="V15" s="144"/>
      <c r="W15" s="155">
        <f t="shared" si="1"/>
        <v>33</v>
      </c>
      <c r="X15" s="156">
        <f t="shared" si="1"/>
        <v>13</v>
      </c>
      <c r="Y15" s="157">
        <f t="shared" si="2"/>
        <v>20</v>
      </c>
      <c r="AA15" s="115">
        <f t="shared" si="3"/>
        <v>11</v>
      </c>
      <c r="AB15" s="116">
        <f t="shared" si="4"/>
        <v>5</v>
      </c>
      <c r="AC15" s="115">
        <f t="shared" si="5"/>
        <v>11</v>
      </c>
      <c r="AD15" s="116">
        <f t="shared" si="6"/>
        <v>3</v>
      </c>
      <c r="AE15" s="115">
        <f t="shared" si="7"/>
        <v>11</v>
      </c>
      <c r="AF15" s="116">
        <f t="shared" si="8"/>
        <v>5</v>
      </c>
      <c r="AG15" s="115">
        <f t="shared" si="9"/>
        <v>0</v>
      </c>
      <c r="AH15" s="116">
        <f t="shared" si="10"/>
        <v>0</v>
      </c>
      <c r="AI15" s="115">
        <f t="shared" si="11"/>
        <v>0</v>
      </c>
      <c r="AJ15" s="116">
        <f t="shared" si="12"/>
        <v>0</v>
      </c>
      <c r="AL15" s="443">
        <f>IF(OR(ISBLANK(AL5),ISBLANK(AL8)),0,1)</f>
        <v>0</v>
      </c>
      <c r="AM15" s="447">
        <f t="shared" si="18"/>
        <v>0</v>
      </c>
      <c r="AN15" s="448">
        <f t="shared" si="13"/>
        <v>0</v>
      </c>
      <c r="AO15" s="447">
        <f t="shared" si="19"/>
        <v>0</v>
      </c>
      <c r="AP15" s="448">
        <f t="shared" si="14"/>
        <v>0</v>
      </c>
      <c r="AQ15" s="447">
        <f t="shared" si="20"/>
        <v>0</v>
      </c>
      <c r="AR15" s="448">
        <f t="shared" si="15"/>
        <v>0</v>
      </c>
    </row>
    <row r="16" spans="2:44" ht="15.75" outlineLevel="1">
      <c r="B16" s="366" t="s">
        <v>116</v>
      </c>
      <c r="C16" s="191"/>
      <c r="D16" s="99" t="str">
        <f>IF(D6&gt;"",D6,"")</f>
        <v>Lundström Annika</v>
      </c>
      <c r="E16" s="111" t="str">
        <f>IF(D9&gt;"",D9,"")</f>
        <v>Käppi Eerika</v>
      </c>
      <c r="F16" s="154"/>
      <c r="G16" s="148"/>
      <c r="H16" s="514">
        <v>2</v>
      </c>
      <c r="I16" s="515"/>
      <c r="J16" s="514">
        <v>2</v>
      </c>
      <c r="K16" s="515"/>
      <c r="L16" s="514">
        <v>2</v>
      </c>
      <c r="M16" s="515"/>
      <c r="N16" s="516"/>
      <c r="O16" s="517"/>
      <c r="P16" s="516"/>
      <c r="Q16" s="517"/>
      <c r="R16" s="149">
        <f t="shared" si="16"/>
        <v>3</v>
      </c>
      <c r="S16" s="150">
        <f t="shared" si="17"/>
        <v>0</v>
      </c>
      <c r="T16" s="113"/>
      <c r="U16" s="47"/>
      <c r="V16" s="144"/>
      <c r="W16" s="155">
        <f t="shared" si="1"/>
        <v>33</v>
      </c>
      <c r="X16" s="156">
        <f t="shared" si="1"/>
        <v>6</v>
      </c>
      <c r="Y16" s="157">
        <f t="shared" si="2"/>
        <v>27</v>
      </c>
      <c r="AA16" s="115">
        <f t="shared" si="3"/>
        <v>11</v>
      </c>
      <c r="AB16" s="116">
        <f t="shared" si="4"/>
        <v>2</v>
      </c>
      <c r="AC16" s="115">
        <f t="shared" si="5"/>
        <v>11</v>
      </c>
      <c r="AD16" s="116">
        <f t="shared" si="6"/>
        <v>2</v>
      </c>
      <c r="AE16" s="115">
        <f t="shared" si="7"/>
        <v>11</v>
      </c>
      <c r="AF16" s="116">
        <f t="shared" si="8"/>
        <v>2</v>
      </c>
      <c r="AG16" s="115">
        <f t="shared" si="9"/>
        <v>0</v>
      </c>
      <c r="AH16" s="116">
        <f t="shared" si="10"/>
        <v>0</v>
      </c>
      <c r="AI16" s="115">
        <f t="shared" si="11"/>
        <v>0</v>
      </c>
      <c r="AJ16" s="116">
        <f t="shared" si="12"/>
        <v>0</v>
      </c>
      <c r="AL16" s="443">
        <f>IF(OR(ISBLANK(AL6),ISBLANK(AL9)),0,1)</f>
        <v>0</v>
      </c>
      <c r="AM16" s="447">
        <f t="shared" si="18"/>
        <v>0</v>
      </c>
      <c r="AN16" s="448">
        <f t="shared" si="13"/>
        <v>0</v>
      </c>
      <c r="AO16" s="447">
        <f t="shared" si="19"/>
        <v>0</v>
      </c>
      <c r="AP16" s="448">
        <f t="shared" si="14"/>
        <v>0</v>
      </c>
      <c r="AQ16" s="447">
        <f t="shared" si="20"/>
        <v>0</v>
      </c>
      <c r="AR16" s="448">
        <f t="shared" si="15"/>
        <v>0</v>
      </c>
    </row>
    <row r="17" spans="2:44" ht="16.5" outlineLevel="1" thickBot="1">
      <c r="B17" s="366" t="s">
        <v>75</v>
      </c>
      <c r="C17" s="191"/>
      <c r="D17" s="158" t="str">
        <f>IF(D5&gt;"",D5,"")</f>
        <v>Eriksson Pihla</v>
      </c>
      <c r="E17" s="159" t="str">
        <f>IF(D7&gt;"",D7,"")</f>
        <v>Eriksson Paju</v>
      </c>
      <c r="F17" s="160"/>
      <c r="G17" s="161"/>
      <c r="H17" s="518">
        <v>-7</v>
      </c>
      <c r="I17" s="519"/>
      <c r="J17" s="518">
        <v>11</v>
      </c>
      <c r="K17" s="519"/>
      <c r="L17" s="518">
        <v>-14</v>
      </c>
      <c r="M17" s="519"/>
      <c r="N17" s="518">
        <v>-10</v>
      </c>
      <c r="O17" s="519"/>
      <c r="P17" s="518"/>
      <c r="Q17" s="519"/>
      <c r="R17" s="149">
        <f t="shared" si="16"/>
        <v>1</v>
      </c>
      <c r="S17" s="150">
        <f t="shared" si="17"/>
        <v>3</v>
      </c>
      <c r="T17" s="113"/>
      <c r="U17" s="47"/>
      <c r="V17" s="144"/>
      <c r="W17" s="155">
        <f t="shared" si="1"/>
        <v>44</v>
      </c>
      <c r="X17" s="156">
        <f t="shared" si="1"/>
        <v>50</v>
      </c>
      <c r="Y17" s="157">
        <f t="shared" si="2"/>
        <v>-6</v>
      </c>
      <c r="AA17" s="127">
        <f t="shared" si="3"/>
        <v>7</v>
      </c>
      <c r="AB17" s="128">
        <f t="shared" si="4"/>
        <v>11</v>
      </c>
      <c r="AC17" s="127">
        <f t="shared" si="5"/>
        <v>13</v>
      </c>
      <c r="AD17" s="128">
        <f t="shared" si="6"/>
        <v>11</v>
      </c>
      <c r="AE17" s="127">
        <f t="shared" si="7"/>
        <v>14</v>
      </c>
      <c r="AF17" s="128">
        <f t="shared" si="8"/>
        <v>16</v>
      </c>
      <c r="AG17" s="127">
        <f t="shared" si="9"/>
        <v>10</v>
      </c>
      <c r="AH17" s="128">
        <f t="shared" si="10"/>
        <v>12</v>
      </c>
      <c r="AI17" s="127">
        <f t="shared" si="11"/>
        <v>0</v>
      </c>
      <c r="AJ17" s="128">
        <f t="shared" si="12"/>
        <v>0</v>
      </c>
      <c r="AL17" s="443">
        <f>IF(OR(ISBLANK(AL5),ISBLANK(AL7)),0,1)</f>
        <v>1</v>
      </c>
      <c r="AM17" s="447">
        <f t="shared" si="18"/>
        <v>0</v>
      </c>
      <c r="AN17" s="448">
        <f t="shared" si="13"/>
        <v>1</v>
      </c>
      <c r="AO17" s="447">
        <f t="shared" si="19"/>
        <v>1</v>
      </c>
      <c r="AP17" s="448">
        <f t="shared" si="14"/>
        <v>3</v>
      </c>
      <c r="AQ17" s="447">
        <f t="shared" si="20"/>
        <v>44</v>
      </c>
      <c r="AR17" s="448">
        <f t="shared" si="15"/>
        <v>50</v>
      </c>
    </row>
    <row r="18" spans="2:44" ht="15.75" outlineLevel="1">
      <c r="B18" s="366" t="s">
        <v>117</v>
      </c>
      <c r="C18" s="191"/>
      <c r="D18" s="99" t="str">
        <f>IF(D8&gt;"",D8,"")</f>
        <v>Ranta Ida</v>
      </c>
      <c r="E18" s="111" t="str">
        <f>IF(D9&gt;"",D9,"")</f>
        <v>Käppi Eerika</v>
      </c>
      <c r="F18" s="147"/>
      <c r="G18" s="148"/>
      <c r="H18" s="520">
        <v>5</v>
      </c>
      <c r="I18" s="521"/>
      <c r="J18" s="520">
        <v>7</v>
      </c>
      <c r="K18" s="521"/>
      <c r="L18" s="520">
        <v>-9</v>
      </c>
      <c r="M18" s="521"/>
      <c r="N18" s="520">
        <v>9</v>
      </c>
      <c r="O18" s="521"/>
      <c r="P18" s="520"/>
      <c r="Q18" s="521"/>
      <c r="R18" s="149">
        <f t="shared" si="16"/>
        <v>3</v>
      </c>
      <c r="S18" s="150">
        <f t="shared" si="17"/>
        <v>1</v>
      </c>
      <c r="T18" s="113"/>
      <c r="U18" s="47"/>
      <c r="V18" s="144"/>
      <c r="W18" s="155">
        <f t="shared" si="1"/>
        <v>42</v>
      </c>
      <c r="X18" s="156">
        <f t="shared" si="1"/>
        <v>32</v>
      </c>
      <c r="Y18" s="157">
        <f t="shared" si="2"/>
        <v>10</v>
      </c>
      <c r="AA18" s="109">
        <f t="shared" si="3"/>
        <v>11</v>
      </c>
      <c r="AB18" s="110">
        <f>IF(H18="",0,IF(LEFT(H18,1)="-",(IF(ABS(H18)&gt;9,(ABS(H18)+2),11)),H18))</f>
        <v>5</v>
      </c>
      <c r="AC18" s="109">
        <f t="shared" si="5"/>
        <v>11</v>
      </c>
      <c r="AD18" s="110">
        <f>IF(J18="",0,IF(LEFT(J18,1)="-",(IF(ABS(J18)&gt;9,(ABS(J18)+2),11)),J18))</f>
        <v>7</v>
      </c>
      <c r="AE18" s="109">
        <f t="shared" si="7"/>
        <v>9</v>
      </c>
      <c r="AF18" s="110">
        <f>IF(L18="",0,IF(LEFT(L18,1)="-",(IF(ABS(L18)&gt;9,(ABS(L18)+2),11)),L18))</f>
        <v>11</v>
      </c>
      <c r="AG18" s="109">
        <f t="shared" si="9"/>
        <v>11</v>
      </c>
      <c r="AH18" s="110">
        <f>IF(N18="",0,IF(LEFT(N18,1)="-",(IF(ABS(N18)&gt;9,(ABS(N18)+2),11)),N18))</f>
        <v>9</v>
      </c>
      <c r="AI18" s="109">
        <f>IF(P18="",0,IF(LEFT(P18,1)="-",ABS(P18),(IF(P18&gt;9,P18+2,11))))</f>
        <v>0</v>
      </c>
      <c r="AJ18" s="110">
        <f>IF(P18="",0,IF(LEFT(P18,1)="-",(IF(ABS(P18)&gt;9,(ABS(P18)+2),11)),P18))</f>
        <v>0</v>
      </c>
      <c r="AL18" s="443">
        <f>IF(OR(ISBLANK(AL8),ISBLANK(AL9)),0,1)</f>
        <v>0</v>
      </c>
      <c r="AM18" s="447">
        <f t="shared" si="18"/>
        <v>0</v>
      </c>
      <c r="AN18" s="448">
        <f t="shared" si="13"/>
        <v>0</v>
      </c>
      <c r="AO18" s="447">
        <f t="shared" si="19"/>
        <v>0</v>
      </c>
      <c r="AP18" s="448">
        <f t="shared" si="14"/>
        <v>0</v>
      </c>
      <c r="AQ18" s="447">
        <f t="shared" si="20"/>
        <v>0</v>
      </c>
      <c r="AR18" s="448">
        <f t="shared" si="15"/>
        <v>0</v>
      </c>
    </row>
    <row r="19" spans="2:44" ht="15.75" outlineLevel="1">
      <c r="B19" s="366" t="s">
        <v>78</v>
      </c>
      <c r="C19" s="191"/>
      <c r="D19" s="99" t="str">
        <f>IF(D6&gt;"",D6,"")</f>
        <v>Lundström Annika</v>
      </c>
      <c r="E19" s="111" t="str">
        <f>IF(D7&gt;"",D7,"")</f>
        <v>Eriksson Paju</v>
      </c>
      <c r="F19" s="154"/>
      <c r="G19" s="148"/>
      <c r="H19" s="514">
        <v>9</v>
      </c>
      <c r="I19" s="515"/>
      <c r="J19" s="514">
        <v>7</v>
      </c>
      <c r="K19" s="515"/>
      <c r="L19" s="514">
        <v>5</v>
      </c>
      <c r="M19" s="515"/>
      <c r="N19" s="516"/>
      <c r="O19" s="517"/>
      <c r="P19" s="516"/>
      <c r="Q19" s="517"/>
      <c r="R19" s="149">
        <f t="shared" si="16"/>
        <v>3</v>
      </c>
      <c r="S19" s="150">
        <f t="shared" si="17"/>
        <v>0</v>
      </c>
      <c r="T19" s="113"/>
      <c r="U19" s="47"/>
      <c r="V19" s="144"/>
      <c r="W19" s="155">
        <f t="shared" si="1"/>
        <v>33</v>
      </c>
      <c r="X19" s="156">
        <f t="shared" si="1"/>
        <v>21</v>
      </c>
      <c r="Y19" s="157">
        <f t="shared" si="2"/>
        <v>12</v>
      </c>
      <c r="AA19" s="115">
        <f t="shared" si="3"/>
        <v>11</v>
      </c>
      <c r="AB19" s="116">
        <f>IF(H19="",0,IF(LEFT(H19,1)="-",(IF(ABS(H19)&gt;9,(ABS(H19)+2),11)),H19))</f>
        <v>9</v>
      </c>
      <c r="AC19" s="115">
        <f t="shared" si="5"/>
        <v>11</v>
      </c>
      <c r="AD19" s="116">
        <f>IF(J19="",0,IF(LEFT(J19,1)="-",(IF(ABS(J19)&gt;9,(ABS(J19)+2),11)),J19))</f>
        <v>7</v>
      </c>
      <c r="AE19" s="115">
        <f t="shared" si="7"/>
        <v>11</v>
      </c>
      <c r="AF19" s="116">
        <f>IF(L19="",0,IF(LEFT(L19,1)="-",(IF(ABS(L19)&gt;9,(ABS(L19)+2),11)),L19))</f>
        <v>5</v>
      </c>
      <c r="AG19" s="115">
        <f t="shared" si="9"/>
        <v>0</v>
      </c>
      <c r="AH19" s="116">
        <f>IF(N19="",0,IF(LEFT(N19,1)="-",(IF(ABS(N19)&gt;9,(ABS(N19)+2),11)),N19))</f>
        <v>0</v>
      </c>
      <c r="AI19" s="115">
        <f>IF(P19="",0,IF(LEFT(P19,1)="-",ABS(P19),(IF(P19&gt;9,P19+2,11))))</f>
        <v>0</v>
      </c>
      <c r="AJ19" s="116">
        <f>IF(P19="",0,IF(LEFT(P19,1)="-",(IF(ABS(P19)&gt;9,(ABS(P19)+2),11)),P19))</f>
        <v>0</v>
      </c>
      <c r="AL19" s="443">
        <f>IF(OR(ISBLANK(AL6),ISBLANK(AL7)),0,1)</f>
        <v>1</v>
      </c>
      <c r="AM19" s="447">
        <f t="shared" si="18"/>
        <v>1</v>
      </c>
      <c r="AN19" s="448">
        <f t="shared" si="13"/>
        <v>0</v>
      </c>
      <c r="AO19" s="447">
        <f t="shared" si="19"/>
        <v>3</v>
      </c>
      <c r="AP19" s="448">
        <f t="shared" si="14"/>
        <v>0</v>
      </c>
      <c r="AQ19" s="447">
        <f t="shared" si="20"/>
        <v>33</v>
      </c>
      <c r="AR19" s="448">
        <f t="shared" si="15"/>
        <v>21</v>
      </c>
    </row>
    <row r="20" spans="2:44" ht="16.5" outlineLevel="1" thickBot="1">
      <c r="B20" s="366" t="s">
        <v>118</v>
      </c>
      <c r="C20" s="191"/>
      <c r="D20" s="158" t="str">
        <f>IF(D7&gt;"",D7,"")</f>
        <v>Eriksson Paju</v>
      </c>
      <c r="E20" s="159" t="str">
        <f>IF(D8&gt;"",D8,"")</f>
        <v>Ranta Ida</v>
      </c>
      <c r="F20" s="160"/>
      <c r="G20" s="161"/>
      <c r="H20" s="518">
        <v>2</v>
      </c>
      <c r="I20" s="519"/>
      <c r="J20" s="518">
        <v>3</v>
      </c>
      <c r="K20" s="519"/>
      <c r="L20" s="518">
        <v>4</v>
      </c>
      <c r="M20" s="519"/>
      <c r="N20" s="518"/>
      <c r="O20" s="519"/>
      <c r="P20" s="518"/>
      <c r="Q20" s="519"/>
      <c r="R20" s="149">
        <f t="shared" si="16"/>
        <v>3</v>
      </c>
      <c r="S20" s="150">
        <f t="shared" si="17"/>
        <v>0</v>
      </c>
      <c r="T20" s="113"/>
      <c r="U20" s="47"/>
      <c r="V20" s="144"/>
      <c r="W20" s="155">
        <f t="shared" si="1"/>
        <v>33</v>
      </c>
      <c r="X20" s="156">
        <f t="shared" si="1"/>
        <v>9</v>
      </c>
      <c r="Y20" s="157">
        <f t="shared" si="2"/>
        <v>24</v>
      </c>
      <c r="AA20" s="115">
        <f t="shared" si="3"/>
        <v>11</v>
      </c>
      <c r="AB20" s="116">
        <f>IF(H20="",0,IF(LEFT(H20,1)="-",(IF(ABS(H20)&gt;9,(ABS(H20)+2),11)),H20))</f>
        <v>2</v>
      </c>
      <c r="AC20" s="115">
        <f t="shared" si="5"/>
        <v>11</v>
      </c>
      <c r="AD20" s="116">
        <f>IF(J20="",0,IF(LEFT(J20,1)="-",(IF(ABS(J20)&gt;9,(ABS(J20)+2),11)),J20))</f>
        <v>3</v>
      </c>
      <c r="AE20" s="115">
        <f t="shared" si="7"/>
        <v>11</v>
      </c>
      <c r="AF20" s="116">
        <f>IF(L20="",0,IF(LEFT(L20,1)="-",(IF(ABS(L20)&gt;9,(ABS(L20)+2),11)),L20))</f>
        <v>4</v>
      </c>
      <c r="AG20" s="115">
        <f t="shared" si="9"/>
        <v>0</v>
      </c>
      <c r="AH20" s="116">
        <f>IF(N20="",0,IF(LEFT(N20,1)="-",(IF(ABS(N20)&gt;9,(ABS(N20)+2),11)),N20))</f>
        <v>0</v>
      </c>
      <c r="AI20" s="115">
        <f>IF(P20="",0,IF(LEFT(P20,1)="-",ABS(P20),(IF(P20&gt;9,P20+2,11))))</f>
        <v>0</v>
      </c>
      <c r="AJ20" s="116">
        <f>IF(P20="",0,IF(LEFT(P20,1)="-",(IF(ABS(P20)&gt;9,(ABS(P20)+2),11)),P20))</f>
        <v>0</v>
      </c>
      <c r="AL20" s="443">
        <f>IF(OR(ISBLANK(AL7),ISBLANK(AL8)),0,1)</f>
        <v>0</v>
      </c>
      <c r="AM20" s="447">
        <f t="shared" si="18"/>
        <v>0</v>
      </c>
      <c r="AN20" s="448">
        <f t="shared" si="13"/>
        <v>0</v>
      </c>
      <c r="AO20" s="447">
        <f t="shared" si="19"/>
        <v>0</v>
      </c>
      <c r="AP20" s="448">
        <f t="shared" si="14"/>
        <v>0</v>
      </c>
      <c r="AQ20" s="447">
        <f t="shared" si="20"/>
        <v>0</v>
      </c>
      <c r="AR20" s="448">
        <f t="shared" si="15"/>
        <v>0</v>
      </c>
    </row>
    <row r="21" spans="2:44" ht="16.5" outlineLevel="1" thickBot="1">
      <c r="B21" s="367" t="s">
        <v>79</v>
      </c>
      <c r="C21" s="192"/>
      <c r="D21" s="119" t="str">
        <f>IF(D5&gt;"",D5,"")</f>
        <v>Eriksson Pihla</v>
      </c>
      <c r="E21" s="120" t="str">
        <f>IF(D6&gt;"",D6,"")</f>
        <v>Lundström Annika</v>
      </c>
      <c r="F21" s="162"/>
      <c r="G21" s="163"/>
      <c r="H21" s="512">
        <v>5</v>
      </c>
      <c r="I21" s="513"/>
      <c r="J21" s="512">
        <v>9</v>
      </c>
      <c r="K21" s="513"/>
      <c r="L21" s="512">
        <v>-4</v>
      </c>
      <c r="M21" s="513"/>
      <c r="N21" s="512">
        <v>-8</v>
      </c>
      <c r="O21" s="513"/>
      <c r="P21" s="512">
        <v>8</v>
      </c>
      <c r="Q21" s="513"/>
      <c r="R21" s="164">
        <f t="shared" si="16"/>
        <v>3</v>
      </c>
      <c r="S21" s="165">
        <f t="shared" si="17"/>
        <v>2</v>
      </c>
      <c r="T21" s="125"/>
      <c r="U21" s="166"/>
      <c r="V21" s="144"/>
      <c r="W21" s="167">
        <f t="shared" si="1"/>
        <v>45</v>
      </c>
      <c r="X21" s="168">
        <f t="shared" si="1"/>
        <v>44</v>
      </c>
      <c r="Y21" s="169">
        <f t="shared" si="2"/>
        <v>1</v>
      </c>
      <c r="AA21" s="115">
        <f t="shared" si="3"/>
        <v>11</v>
      </c>
      <c r="AB21" s="116">
        <f>IF(H21="",0,IF(LEFT(H21,1)="-",(IF(ABS(H21)&gt;9,(ABS(H21)+2),11)),H21))</f>
        <v>5</v>
      </c>
      <c r="AC21" s="115">
        <f t="shared" si="5"/>
        <v>11</v>
      </c>
      <c r="AD21" s="116">
        <f>IF(J21="",0,IF(LEFT(J21,1)="-",(IF(ABS(J21)&gt;9,(ABS(J21)+2),11)),J21))</f>
        <v>9</v>
      </c>
      <c r="AE21" s="115">
        <f t="shared" si="7"/>
        <v>4</v>
      </c>
      <c r="AF21" s="116">
        <f>IF(L21="",0,IF(LEFT(L21,1)="-",(IF(ABS(L21)&gt;9,(ABS(L21)+2),11)),L21))</f>
        <v>11</v>
      </c>
      <c r="AG21" s="115">
        <f t="shared" si="9"/>
        <v>8</v>
      </c>
      <c r="AH21" s="116">
        <f>IF(N21="",0,IF(LEFT(N21,1)="-",(IF(ABS(N21)&gt;9,(ABS(N21)+2),11)),N21))</f>
        <v>11</v>
      </c>
      <c r="AI21" s="115">
        <f>IF(P21="",0,IF(LEFT(P21,1)="-",ABS(P21),(IF(P21&gt;9,P21+2,11))))</f>
        <v>11</v>
      </c>
      <c r="AJ21" s="116">
        <f>IF(P21="",0,IF(LEFT(P21,1)="-",(IF(ABS(P21)&gt;9,(ABS(P21)+2),11)),P21))</f>
        <v>8</v>
      </c>
      <c r="AL21" s="444">
        <f>IF(OR(ISBLANK(AL5),ISBLANK(AL6)),0,1)</f>
        <v>1</v>
      </c>
      <c r="AM21" s="449">
        <f t="shared" si="18"/>
        <v>1</v>
      </c>
      <c r="AN21" s="450">
        <f t="shared" si="13"/>
        <v>0</v>
      </c>
      <c r="AO21" s="449">
        <f t="shared" si="19"/>
        <v>3</v>
      </c>
      <c r="AP21" s="450">
        <f t="shared" si="14"/>
        <v>2</v>
      </c>
      <c r="AQ21" s="449">
        <f t="shared" si="20"/>
        <v>45</v>
      </c>
      <c r="AR21" s="450">
        <f t="shared" si="15"/>
        <v>44</v>
      </c>
    </row>
    <row r="22" ht="15.75" thickTop="1"/>
  </sheetData>
  <sheetProtection/>
  <mergeCells count="77">
    <mergeCell ref="AM3:AN3"/>
    <mergeCell ref="L2:O2"/>
    <mergeCell ref="P2:R2"/>
    <mergeCell ref="S2:U2"/>
    <mergeCell ref="F3:H3"/>
    <mergeCell ref="I3:K3"/>
    <mergeCell ref="L3:O3"/>
    <mergeCell ref="S3:U3"/>
    <mergeCell ref="T5:U5"/>
    <mergeCell ref="T6:U6"/>
    <mergeCell ref="T7:U7"/>
    <mergeCell ref="T8:U8"/>
    <mergeCell ref="F4:G4"/>
    <mergeCell ref="H4:I4"/>
    <mergeCell ref="J4:K4"/>
    <mergeCell ref="L4:M4"/>
    <mergeCell ref="N4:O4"/>
    <mergeCell ref="T4:U4"/>
    <mergeCell ref="J13:K13"/>
    <mergeCell ref="L13:M13"/>
    <mergeCell ref="N13:O13"/>
    <mergeCell ref="P13:Q13"/>
    <mergeCell ref="H11:I11"/>
    <mergeCell ref="J11:K11"/>
    <mergeCell ref="L11:M11"/>
    <mergeCell ref="N11:O11"/>
    <mergeCell ref="P11:Q11"/>
    <mergeCell ref="J15:K15"/>
    <mergeCell ref="L15:M15"/>
    <mergeCell ref="N15:O15"/>
    <mergeCell ref="P15:Q15"/>
    <mergeCell ref="H12:I12"/>
    <mergeCell ref="J12:K12"/>
    <mergeCell ref="L12:M12"/>
    <mergeCell ref="N12:O12"/>
    <mergeCell ref="P12:Q12"/>
    <mergeCell ref="H13:I13"/>
    <mergeCell ref="J16:K16"/>
    <mergeCell ref="L16:M16"/>
    <mergeCell ref="N16:O16"/>
    <mergeCell ref="P16:Q16"/>
    <mergeCell ref="H14:I14"/>
    <mergeCell ref="J14:K14"/>
    <mergeCell ref="L14:M14"/>
    <mergeCell ref="N14:O14"/>
    <mergeCell ref="P14:Q14"/>
    <mergeCell ref="H15:I15"/>
    <mergeCell ref="R4:S4"/>
    <mergeCell ref="T9:U9"/>
    <mergeCell ref="R11:S11"/>
    <mergeCell ref="W11:X11"/>
    <mergeCell ref="H17:I17"/>
    <mergeCell ref="J17:K17"/>
    <mergeCell ref="L17:M17"/>
    <mergeCell ref="N17:O17"/>
    <mergeCell ref="P17:Q17"/>
    <mergeCell ref="H16:I16"/>
    <mergeCell ref="H18:I18"/>
    <mergeCell ref="J18:K18"/>
    <mergeCell ref="L18:M18"/>
    <mergeCell ref="N18:O18"/>
    <mergeCell ref="P18:Q18"/>
    <mergeCell ref="H19:I19"/>
    <mergeCell ref="J19:K19"/>
    <mergeCell ref="L19:M19"/>
    <mergeCell ref="N19:O19"/>
    <mergeCell ref="P19:Q19"/>
    <mergeCell ref="P20:Q20"/>
    <mergeCell ref="H21:I21"/>
    <mergeCell ref="J21:K21"/>
    <mergeCell ref="L21:M21"/>
    <mergeCell ref="N21:O21"/>
    <mergeCell ref="P21:Q21"/>
    <mergeCell ref="H20:I20"/>
    <mergeCell ref="J20:K20"/>
    <mergeCell ref="L20:M20"/>
    <mergeCell ref="N20:O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Header>&amp;CMejlans Bollförening r.f.</oddHeader>
    <oddFooter>&amp;Cwww.mbf.fi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8.57421875" style="0" bestFit="1" customWidth="1"/>
    <col min="5" max="7" width="18.7109375" style="0" customWidth="1"/>
  </cols>
  <sheetData>
    <row r="1" ht="15.75" thickBot="1"/>
    <row r="2" spans="6:7" ht="15">
      <c r="F2" s="175" t="s">
        <v>128</v>
      </c>
      <c r="G2" s="201" t="s">
        <v>131</v>
      </c>
    </row>
    <row r="3" spans="6:7" ht="15">
      <c r="F3" s="176" t="s">
        <v>129</v>
      </c>
      <c r="G3" s="202" t="s">
        <v>134</v>
      </c>
    </row>
    <row r="4" spans="1:7" ht="15.75" thickBot="1">
      <c r="A4" s="372"/>
      <c r="B4" s="373" t="s">
        <v>242</v>
      </c>
      <c r="C4" s="373" t="s">
        <v>243</v>
      </c>
      <c r="D4" s="374" t="s">
        <v>244</v>
      </c>
      <c r="F4" s="177" t="s">
        <v>130</v>
      </c>
      <c r="G4" s="203" t="s">
        <v>171</v>
      </c>
    </row>
    <row r="5" spans="1:5" ht="15">
      <c r="A5" s="375" t="s">
        <v>9</v>
      </c>
      <c r="B5" s="382">
        <v>1970</v>
      </c>
      <c r="C5" s="382" t="s">
        <v>262</v>
      </c>
      <c r="D5" s="383" t="s">
        <v>20</v>
      </c>
      <c r="E5" s="199" t="s">
        <v>262</v>
      </c>
    </row>
    <row r="6" spans="1:6" ht="15">
      <c r="A6" s="375" t="s">
        <v>10</v>
      </c>
      <c r="B6" s="371" t="s">
        <v>359</v>
      </c>
      <c r="C6" s="371" t="s">
        <v>261</v>
      </c>
      <c r="D6" s="376" t="s">
        <v>3</v>
      </c>
      <c r="E6" s="387" t="s">
        <v>570</v>
      </c>
      <c r="F6" s="199" t="s">
        <v>262</v>
      </c>
    </row>
    <row r="7" spans="1:7" ht="15">
      <c r="A7" s="377" t="s">
        <v>11</v>
      </c>
      <c r="B7" s="370" t="s">
        <v>352</v>
      </c>
      <c r="C7" s="370" t="s">
        <v>258</v>
      </c>
      <c r="D7" s="378" t="s">
        <v>3</v>
      </c>
      <c r="E7" s="199" t="s">
        <v>258</v>
      </c>
      <c r="F7" s="395" t="s">
        <v>594</v>
      </c>
      <c r="G7" s="131"/>
    </row>
    <row r="8" spans="1:7" ht="15">
      <c r="A8" s="377" t="s">
        <v>12</v>
      </c>
      <c r="B8" s="392">
        <v>1852</v>
      </c>
      <c r="C8" s="392" t="s">
        <v>263</v>
      </c>
      <c r="D8" s="393" t="s">
        <v>24</v>
      </c>
      <c r="E8" s="387" t="s">
        <v>412</v>
      </c>
      <c r="G8" s="394" t="s">
        <v>264</v>
      </c>
    </row>
    <row r="9" spans="1:7" ht="15">
      <c r="A9" s="375" t="s">
        <v>19</v>
      </c>
      <c r="B9" s="382">
        <v>1707</v>
      </c>
      <c r="C9" s="382" t="s">
        <v>264</v>
      </c>
      <c r="D9" s="383" t="s">
        <v>3</v>
      </c>
      <c r="E9" s="199" t="s">
        <v>264</v>
      </c>
      <c r="G9" s="395" t="s">
        <v>604</v>
      </c>
    </row>
    <row r="10" spans="1:7" ht="15">
      <c r="A10" s="375" t="s">
        <v>239</v>
      </c>
      <c r="B10" s="371" t="s">
        <v>354</v>
      </c>
      <c r="C10" s="371" t="s">
        <v>259</v>
      </c>
      <c r="D10" s="376" t="s">
        <v>3</v>
      </c>
      <c r="E10" s="387" t="s">
        <v>571</v>
      </c>
      <c r="F10" s="199" t="s">
        <v>264</v>
      </c>
      <c r="G10" s="131"/>
    </row>
    <row r="11" spans="1:6" ht="15">
      <c r="A11" s="377" t="s">
        <v>240</v>
      </c>
      <c r="B11" s="370" t="s">
        <v>357</v>
      </c>
      <c r="C11" s="370" t="s">
        <v>269</v>
      </c>
      <c r="D11" s="378" t="s">
        <v>22</v>
      </c>
      <c r="E11" s="199" t="s">
        <v>265</v>
      </c>
      <c r="F11" s="387" t="s">
        <v>593</v>
      </c>
    </row>
    <row r="12" spans="1:5" ht="15">
      <c r="A12" s="379" t="s">
        <v>241</v>
      </c>
      <c r="B12" s="389">
        <v>1870</v>
      </c>
      <c r="C12" s="389" t="s">
        <v>265</v>
      </c>
      <c r="D12" s="390" t="s">
        <v>3</v>
      </c>
      <c r="E12" s="387" t="s">
        <v>572</v>
      </c>
    </row>
    <row r="13" spans="1:4" ht="15">
      <c r="A13" s="178"/>
      <c r="B13" s="47"/>
      <c r="C13" s="47"/>
      <c r="D13" s="4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3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396" t="s">
        <v>388</v>
      </c>
    </row>
    <row r="2" spans="2:21" ht="16.5" thickTop="1">
      <c r="B2" s="1"/>
      <c r="C2" s="179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492" t="s">
        <v>29</v>
      </c>
      <c r="M2" s="493"/>
      <c r="N2" s="493"/>
      <c r="O2" s="494"/>
      <c r="P2" s="495" t="s">
        <v>2</v>
      </c>
      <c r="Q2" s="496"/>
      <c r="R2" s="496"/>
      <c r="S2" s="497">
        <v>1</v>
      </c>
      <c r="T2" s="498"/>
      <c r="U2" s="499"/>
    </row>
    <row r="3" spans="2:46" ht="16.5" thickBot="1">
      <c r="B3" s="7"/>
      <c r="C3" s="180"/>
      <c r="D3" s="8" t="s">
        <v>3</v>
      </c>
      <c r="E3" s="9" t="s">
        <v>4</v>
      </c>
      <c r="F3" s="500">
        <v>1</v>
      </c>
      <c r="G3" s="501"/>
      <c r="H3" s="502"/>
      <c r="I3" s="503" t="s">
        <v>5</v>
      </c>
      <c r="J3" s="504"/>
      <c r="K3" s="504"/>
      <c r="L3" s="505">
        <v>41342</v>
      </c>
      <c r="M3" s="505"/>
      <c r="N3" s="505"/>
      <c r="O3" s="506"/>
      <c r="P3" s="10" t="s">
        <v>6</v>
      </c>
      <c r="Q3" s="194"/>
      <c r="R3" s="194"/>
      <c r="S3" s="507">
        <v>0.4166666666666667</v>
      </c>
      <c r="T3" s="508"/>
      <c r="U3" s="509"/>
      <c r="AM3" s="510" t="s">
        <v>389</v>
      </c>
      <c r="AN3" s="511"/>
      <c r="AO3" s="396"/>
      <c r="AP3" s="396"/>
      <c r="AQ3" s="396"/>
      <c r="AR3" s="396"/>
      <c r="AS3" s="413" t="s">
        <v>390</v>
      </c>
      <c r="AT3" s="413" t="s">
        <v>391</v>
      </c>
    </row>
    <row r="4" spans="2:46" ht="16.5" thickTop="1">
      <c r="B4" s="12"/>
      <c r="C4" s="184" t="s">
        <v>145</v>
      </c>
      <c r="D4" s="13" t="s">
        <v>7</v>
      </c>
      <c r="E4" s="14" t="s">
        <v>8</v>
      </c>
      <c r="F4" s="488" t="s">
        <v>9</v>
      </c>
      <c r="G4" s="489"/>
      <c r="H4" s="488" t="s">
        <v>10</v>
      </c>
      <c r="I4" s="489"/>
      <c r="J4" s="488" t="s">
        <v>11</v>
      </c>
      <c r="K4" s="489"/>
      <c r="L4" s="488" t="s">
        <v>12</v>
      </c>
      <c r="M4" s="489"/>
      <c r="N4" s="488"/>
      <c r="O4" s="489"/>
      <c r="P4" s="15" t="s">
        <v>13</v>
      </c>
      <c r="Q4" s="16" t="s">
        <v>14</v>
      </c>
      <c r="R4" s="17" t="s">
        <v>15</v>
      </c>
      <c r="S4" s="18"/>
      <c r="T4" s="490" t="s">
        <v>16</v>
      </c>
      <c r="U4" s="491"/>
      <c r="W4" s="78" t="s">
        <v>64</v>
      </c>
      <c r="X4" s="79"/>
      <c r="Y4" s="80" t="s">
        <v>65</v>
      </c>
      <c r="AL4" s="414" t="s">
        <v>392</v>
      </c>
      <c r="AM4" s="415" t="s">
        <v>393</v>
      </c>
      <c r="AN4" s="415" t="s">
        <v>394</v>
      </c>
      <c r="AO4" s="416" t="s">
        <v>395</v>
      </c>
      <c r="AP4" s="418" t="s">
        <v>396</v>
      </c>
      <c r="AQ4" s="417" t="s">
        <v>397</v>
      </c>
      <c r="AR4" s="418" t="s">
        <v>398</v>
      </c>
      <c r="AS4" s="414" t="s">
        <v>399</v>
      </c>
      <c r="AT4" s="419" t="s">
        <v>400</v>
      </c>
    </row>
    <row r="5" spans="2:46" ht="15">
      <c r="B5" s="19" t="s">
        <v>9</v>
      </c>
      <c r="C5" s="185">
        <v>1464</v>
      </c>
      <c r="D5" s="20" t="s">
        <v>271</v>
      </c>
      <c r="E5" s="21" t="s">
        <v>24</v>
      </c>
      <c r="F5" s="22"/>
      <c r="G5" s="23"/>
      <c r="H5" s="24">
        <f>+R15</f>
        <v>3</v>
      </c>
      <c r="I5" s="25">
        <f>+S15</f>
        <v>0</v>
      </c>
      <c r="J5" s="24">
        <f>R11</f>
        <v>3</v>
      </c>
      <c r="K5" s="25">
        <f>S11</f>
        <v>0</v>
      </c>
      <c r="L5" s="24">
        <f>R13</f>
        <v>3</v>
      </c>
      <c r="M5" s="25">
        <f>S13</f>
        <v>0</v>
      </c>
      <c r="N5" s="24"/>
      <c r="O5" s="25"/>
      <c r="P5" s="26">
        <f>IF(SUM(F5:O5)=0,"",COUNTIF(G5:G8,"3"))</f>
        <v>3</v>
      </c>
      <c r="Q5" s="27">
        <f>IF(SUM(G5:P5)=0,"",COUNTIF(F5:F8,"3"))</f>
        <v>0</v>
      </c>
      <c r="R5" s="28">
        <f>IF(SUM(F5:O5)=0,"",SUM(G5:G8))</f>
        <v>9</v>
      </c>
      <c r="S5" s="29">
        <f>IF(SUM(F5:O5)=0,"",SUM(F5:F8))</f>
        <v>0</v>
      </c>
      <c r="T5" s="555">
        <v>1</v>
      </c>
      <c r="U5" s="556"/>
      <c r="W5" s="81">
        <f>+W11+W13+W15</f>
        <v>99</v>
      </c>
      <c r="X5" s="82">
        <f>+X11+X13+X15</f>
        <v>39</v>
      </c>
      <c r="Y5" s="83">
        <f>+W5-X5</f>
        <v>60</v>
      </c>
      <c r="AL5" s="431"/>
      <c r="AM5" s="47">
        <f aca="true" t="shared" si="0" ref="AM5:AR5">AM11+AM13+AM15</f>
        <v>0</v>
      </c>
      <c r="AN5" s="47">
        <f t="shared" si="0"/>
        <v>0</v>
      </c>
      <c r="AO5" s="420">
        <f t="shared" si="0"/>
        <v>0</v>
      </c>
      <c r="AP5" s="422">
        <f t="shared" si="0"/>
        <v>0</v>
      </c>
      <c r="AQ5" s="421">
        <f t="shared" si="0"/>
        <v>0</v>
      </c>
      <c r="AR5" s="422">
        <f t="shared" si="0"/>
        <v>0</v>
      </c>
      <c r="AS5" s="423" t="e">
        <f>AO5/AP5</f>
        <v>#DIV/0!</v>
      </c>
      <c r="AT5" s="424" t="e">
        <f>AQ5/AR5</f>
        <v>#DIV/0!</v>
      </c>
    </row>
    <row r="6" spans="2:46" ht="15">
      <c r="B6" s="30" t="s">
        <v>10</v>
      </c>
      <c r="C6" s="185">
        <v>1309</v>
      </c>
      <c r="D6" s="20" t="s">
        <v>272</v>
      </c>
      <c r="E6" s="31" t="s">
        <v>146</v>
      </c>
      <c r="F6" s="32">
        <f>+S15</f>
        <v>0</v>
      </c>
      <c r="G6" s="33">
        <f>+R15</f>
        <v>3</v>
      </c>
      <c r="H6" s="34"/>
      <c r="I6" s="35"/>
      <c r="J6" s="32">
        <f>R14</f>
        <v>3</v>
      </c>
      <c r="K6" s="33">
        <f>S14</f>
        <v>0</v>
      </c>
      <c r="L6" s="32">
        <f>R12</f>
        <v>3</v>
      </c>
      <c r="M6" s="33">
        <f>S12</f>
        <v>0</v>
      </c>
      <c r="N6" s="32"/>
      <c r="O6" s="33"/>
      <c r="P6" s="26">
        <f>IF(SUM(F6:O6)=0,"",COUNTIF(I5:I8,"3"))</f>
        <v>2</v>
      </c>
      <c r="Q6" s="27">
        <f>IF(SUM(G6:P6)=0,"",COUNTIF(H5:H8,"3"))</f>
        <v>1</v>
      </c>
      <c r="R6" s="28">
        <f>IF(SUM(F6:O6)=0,"",SUM(I5:I8))</f>
        <v>6</v>
      </c>
      <c r="S6" s="29">
        <f>IF(SUM(F6:O6)=0,"",SUM(H5:H8))</f>
        <v>3</v>
      </c>
      <c r="T6" s="555">
        <v>2</v>
      </c>
      <c r="U6" s="556"/>
      <c r="W6" s="81">
        <f>+W12+W14+X15</f>
        <v>87</v>
      </c>
      <c r="X6" s="82">
        <f>+X12+X14+W15</f>
        <v>73</v>
      </c>
      <c r="Y6" s="83">
        <f>+W6-X6</f>
        <v>14</v>
      </c>
      <c r="AL6" s="432"/>
      <c r="AM6" s="47">
        <f>AM12+AM14+AN15</f>
        <v>0</v>
      </c>
      <c r="AN6" s="47">
        <f>AN12+AN14+AM15</f>
        <v>0</v>
      </c>
      <c r="AO6" s="420">
        <f>AO12+AO14+AP15</f>
        <v>0</v>
      </c>
      <c r="AP6" s="422">
        <f>AP12+AP14+AO15</f>
        <v>0</v>
      </c>
      <c r="AQ6" s="421">
        <f>AQ12+AQ14+AR15</f>
        <v>0</v>
      </c>
      <c r="AR6" s="422">
        <f>AR12+AR14+AQ15</f>
        <v>0</v>
      </c>
      <c r="AS6" s="423" t="e">
        <f>AO6/AP6</f>
        <v>#DIV/0!</v>
      </c>
      <c r="AT6" s="424" t="e">
        <f>AQ6/AR6</f>
        <v>#DIV/0!</v>
      </c>
    </row>
    <row r="7" spans="2:46" ht="15">
      <c r="B7" s="30" t="s">
        <v>11</v>
      </c>
      <c r="C7" s="185">
        <v>1078</v>
      </c>
      <c r="D7" s="20" t="s">
        <v>273</v>
      </c>
      <c r="E7" s="31" t="s">
        <v>25</v>
      </c>
      <c r="F7" s="32">
        <f>+S11</f>
        <v>0</v>
      </c>
      <c r="G7" s="33">
        <f>+R11</f>
        <v>3</v>
      </c>
      <c r="H7" s="32">
        <f>S14</f>
        <v>0</v>
      </c>
      <c r="I7" s="33">
        <f>R14</f>
        <v>3</v>
      </c>
      <c r="J7" s="34"/>
      <c r="K7" s="35"/>
      <c r="L7" s="32">
        <f>R16</f>
        <v>3</v>
      </c>
      <c r="M7" s="33">
        <f>S16</f>
        <v>0</v>
      </c>
      <c r="N7" s="32"/>
      <c r="O7" s="33"/>
      <c r="P7" s="26">
        <f>IF(SUM(F7:O7)=0,"",COUNTIF(K5:K8,"3"))</f>
        <v>1</v>
      </c>
      <c r="Q7" s="27">
        <f>IF(SUM(G7:P7)=0,"",COUNTIF(J5:J8,"3"))</f>
        <v>2</v>
      </c>
      <c r="R7" s="28">
        <f>IF(SUM(F7:O7)=0,"",SUM(K5:K8))</f>
        <v>3</v>
      </c>
      <c r="S7" s="29">
        <f>IF(SUM(F7:O7)=0,"",SUM(J5:J8))</f>
        <v>6</v>
      </c>
      <c r="T7" s="555">
        <v>3</v>
      </c>
      <c r="U7" s="556"/>
      <c r="W7" s="81">
        <f>+X11+X14+W16</f>
        <v>66</v>
      </c>
      <c r="X7" s="82">
        <f>+W11+W14+X16</f>
        <v>88</v>
      </c>
      <c r="Y7" s="83">
        <f>+W7-X7</f>
        <v>-22</v>
      </c>
      <c r="AL7" s="432"/>
      <c r="AM7" s="47">
        <f>AN11+AN14+AM16</f>
        <v>0</v>
      </c>
      <c r="AN7" s="47">
        <f>AM11+AM14+AN16</f>
        <v>0</v>
      </c>
      <c r="AO7" s="420">
        <f>AP11+AP14+AO16</f>
        <v>0</v>
      </c>
      <c r="AP7" s="422">
        <f>AO11+AO14+AP16</f>
        <v>0</v>
      </c>
      <c r="AQ7" s="421">
        <f>AR11+AR14+AQ16</f>
        <v>0</v>
      </c>
      <c r="AR7" s="422">
        <f>AQ11+AQ14+AR16</f>
        <v>0</v>
      </c>
      <c r="AS7" s="423" t="e">
        <f>AO7/AP7</f>
        <v>#DIV/0!</v>
      </c>
      <c r="AT7" s="424" t="e">
        <f>AQ7/AR7</f>
        <v>#DIV/0!</v>
      </c>
    </row>
    <row r="8" spans="2:46" ht="15.75" thickBot="1">
      <c r="B8" s="36" t="s">
        <v>12</v>
      </c>
      <c r="C8" s="186">
        <v>947</v>
      </c>
      <c r="D8" s="37" t="s">
        <v>285</v>
      </c>
      <c r="E8" s="38" t="s">
        <v>17</v>
      </c>
      <c r="F8" s="39">
        <f>S13</f>
        <v>0</v>
      </c>
      <c r="G8" s="40">
        <f>R13</f>
        <v>3</v>
      </c>
      <c r="H8" s="39">
        <f>S12</f>
        <v>0</v>
      </c>
      <c r="I8" s="40">
        <f>R12</f>
        <v>3</v>
      </c>
      <c r="J8" s="39">
        <f>S16</f>
        <v>0</v>
      </c>
      <c r="K8" s="40">
        <f>R16</f>
        <v>3</v>
      </c>
      <c r="L8" s="41"/>
      <c r="M8" s="42"/>
      <c r="N8" s="39"/>
      <c r="O8" s="40"/>
      <c r="P8" s="43">
        <f>IF(SUM(F8:O8)=0,"",COUNTIF(M5:M8,"3"))</f>
        <v>0</v>
      </c>
      <c r="Q8" s="44">
        <f>IF(SUM(G8:P8)=0,"",COUNTIF(L5:L8,"3"))</f>
        <v>3</v>
      </c>
      <c r="R8" s="45">
        <f>IF(SUM(F8:O9)=0,"",SUM(M5:M8))</f>
        <v>0</v>
      </c>
      <c r="S8" s="46">
        <f>IF(SUM(F8:O8)=0,"",SUM(L5:L8))</f>
        <v>9</v>
      </c>
      <c r="T8" s="557">
        <v>4</v>
      </c>
      <c r="U8" s="558"/>
      <c r="W8" s="81">
        <f>+X12+X13+X16</f>
        <v>47</v>
      </c>
      <c r="X8" s="82">
        <f>+W12+W13+W16</f>
        <v>99</v>
      </c>
      <c r="Y8" s="83">
        <f>+W8-X8</f>
        <v>-52</v>
      </c>
      <c r="AL8" s="433"/>
      <c r="AM8" s="425">
        <f>AN12+AN13+AN16</f>
        <v>0</v>
      </c>
      <c r="AN8" s="425">
        <f>AM12+AM13+AM16</f>
        <v>0</v>
      </c>
      <c r="AO8" s="426">
        <f>AP12+AP13+AP16</f>
        <v>0</v>
      </c>
      <c r="AP8" s="428">
        <f>AO12+AO13+AO16</f>
        <v>0</v>
      </c>
      <c r="AQ8" s="427">
        <f>AR12+AR13+AR16</f>
        <v>0</v>
      </c>
      <c r="AR8" s="428">
        <f>AQ12+AQ13+AQ16</f>
        <v>0</v>
      </c>
      <c r="AS8" s="429" t="e">
        <f>AO8/AP8</f>
        <v>#DIV/0!</v>
      </c>
      <c r="AT8" s="430" t="e">
        <f>AQ8/AR8</f>
        <v>#DIV/0!</v>
      </c>
    </row>
    <row r="9" spans="1:26" ht="16.5" outlineLevel="1" thickTop="1">
      <c r="A9" s="77"/>
      <c r="B9" s="84"/>
      <c r="C9" s="132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outlineLevel="1" thickBot="1">
      <c r="A10" s="77"/>
      <c r="B10" s="92"/>
      <c r="C10" s="359"/>
      <c r="D10" s="93" t="s">
        <v>68</v>
      </c>
      <c r="E10" s="94"/>
      <c r="F10" s="94"/>
      <c r="G10" s="95"/>
      <c r="H10" s="483" t="s">
        <v>69</v>
      </c>
      <c r="I10" s="484"/>
      <c r="J10" s="485" t="s">
        <v>70</v>
      </c>
      <c r="K10" s="484"/>
      <c r="L10" s="485" t="s">
        <v>71</v>
      </c>
      <c r="M10" s="484"/>
      <c r="N10" s="485" t="s">
        <v>72</v>
      </c>
      <c r="O10" s="484"/>
      <c r="P10" s="485" t="s">
        <v>73</v>
      </c>
      <c r="Q10" s="484"/>
      <c r="R10" s="486" t="s">
        <v>74</v>
      </c>
      <c r="S10" s="487"/>
      <c r="U10" s="96"/>
      <c r="W10" s="97" t="s">
        <v>64</v>
      </c>
      <c r="X10" s="98"/>
      <c r="Y10" s="80" t="s">
        <v>65</v>
      </c>
    </row>
    <row r="11" spans="1:44" ht="15.75" outlineLevel="1">
      <c r="A11" s="77"/>
      <c r="B11" s="360" t="s">
        <v>75</v>
      </c>
      <c r="C11" s="181"/>
      <c r="D11" s="99" t="str">
        <f>IF(D5&gt;"",D5,"")</f>
        <v>Tiljander Aleksi</v>
      </c>
      <c r="E11" s="100" t="str">
        <f>IF(D7&gt;"",D7,"")</f>
        <v>Valkama Arvo</v>
      </c>
      <c r="F11" s="86"/>
      <c r="G11" s="101"/>
      <c r="H11" s="476">
        <v>5</v>
      </c>
      <c r="I11" s="477"/>
      <c r="J11" s="474">
        <v>3</v>
      </c>
      <c r="K11" s="475"/>
      <c r="L11" s="474">
        <v>4</v>
      </c>
      <c r="M11" s="475"/>
      <c r="N11" s="474"/>
      <c r="O11" s="475"/>
      <c r="P11" s="478"/>
      <c r="Q11" s="475"/>
      <c r="R11" s="102">
        <f aca="true" t="shared" si="1" ref="R11:R16">IF(COUNT(H11:P11)=0,"",COUNTIF(H11:P11,"&gt;=0"))</f>
        <v>3</v>
      </c>
      <c r="S11" s="103">
        <f aca="true" t="shared" si="2" ref="S11:S16">IF(COUNT(H11:P11)=0,"",(IF(LEFT(H11,1)="-",1,0)+IF(LEFT(J11,1)="-",1,0)+IF(LEFT(L11,1)="-",1,0)+IF(LEFT(N11,1)="-",1,0)+IF(LEFT(P11,1)="-",1,0)))</f>
        <v>0</v>
      </c>
      <c r="T11" s="104"/>
      <c r="U11" s="105"/>
      <c r="W11" s="106">
        <f aca="true" t="shared" si="3" ref="W11:X16">+AA11+AC11+AE11+AG11+AI11</f>
        <v>33</v>
      </c>
      <c r="X11" s="107">
        <f t="shared" si="3"/>
        <v>12</v>
      </c>
      <c r="Y11" s="108">
        <f aca="true" t="shared" si="4" ref="Y11:Y16">+W11-X11</f>
        <v>21</v>
      </c>
      <c r="AA11" s="109">
        <f>IF(H11="",0,IF(LEFT(H11,1)="-",ABS(H11),(IF(H11&gt;9,H11+2,11))))</f>
        <v>11</v>
      </c>
      <c r="AB11" s="110">
        <f aca="true" t="shared" si="5" ref="AB11:AB16">IF(H11="",0,IF(LEFT(H11,1)="-",(IF(ABS(H11)&gt;9,(ABS(H11)+2),11)),H11))</f>
        <v>5</v>
      </c>
      <c r="AC11" s="109">
        <f>IF(J11="",0,IF(LEFT(J11,1)="-",ABS(J11),(IF(J11&gt;9,J11+2,11))))</f>
        <v>11</v>
      </c>
      <c r="AD11" s="110">
        <f aca="true" t="shared" si="6" ref="AD11:AD16">IF(J11="",0,IF(LEFT(J11,1)="-",(IF(ABS(J11)&gt;9,(ABS(J11)+2),11)),J11))</f>
        <v>3</v>
      </c>
      <c r="AE11" s="109">
        <f>IF(L11="",0,IF(LEFT(L11,1)="-",ABS(L11),(IF(L11&gt;9,L11+2,11))))</f>
        <v>11</v>
      </c>
      <c r="AF11" s="110">
        <f aca="true" t="shared" si="7" ref="AF11:AF16">IF(L11="",0,IF(LEFT(L11,1)="-",(IF(ABS(L11)&gt;9,(ABS(L11)+2),11)),L11))</f>
        <v>4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434">
        <f>IF(OR(ISBLANK(AL5),ISBLANK(AL7)),0,1)</f>
        <v>0</v>
      </c>
      <c r="AM11" s="436">
        <f aca="true" t="shared" si="11" ref="AM11:AM16">IF(AO11=3,1,0)</f>
        <v>0</v>
      </c>
      <c r="AN11" s="211">
        <f aca="true" t="shared" si="12" ref="AN11:AN16">IF(AP11=3,1,0)</f>
        <v>0</v>
      </c>
      <c r="AO11" s="436">
        <f aca="true" t="shared" si="13" ref="AO11:AO16">IF($AL11=1,$AL11*R11,0)</f>
        <v>0</v>
      </c>
      <c r="AP11" s="211">
        <f aca="true" t="shared" si="14" ref="AP11:AP16">IF($AL11=1,$AL11*S11,0)</f>
        <v>0</v>
      </c>
      <c r="AQ11" s="436">
        <f aca="true" t="shared" si="15" ref="AQ11:AQ16">$AL11*W11</f>
        <v>0</v>
      </c>
      <c r="AR11" s="211">
        <f aca="true" t="shared" si="16" ref="AR11:AR16">$AL11*X11</f>
        <v>0</v>
      </c>
    </row>
    <row r="12" spans="1:44" ht="15.75" outlineLevel="1">
      <c r="A12" s="77"/>
      <c r="B12" s="361" t="s">
        <v>76</v>
      </c>
      <c r="C12" s="181"/>
      <c r="D12" s="99" t="str">
        <f>IF(D6&gt;"",D6,"")</f>
        <v>Luuk Mart</v>
      </c>
      <c r="E12" s="111" t="str">
        <f>IF(D8&gt;"",D8,"")</f>
        <v>Filuyshkin Danil</v>
      </c>
      <c r="F12" s="112"/>
      <c r="G12" s="101"/>
      <c r="H12" s="467">
        <v>7</v>
      </c>
      <c r="I12" s="468"/>
      <c r="J12" s="467">
        <v>6</v>
      </c>
      <c r="K12" s="468"/>
      <c r="L12" s="467">
        <v>6</v>
      </c>
      <c r="M12" s="468"/>
      <c r="N12" s="467"/>
      <c r="O12" s="468"/>
      <c r="P12" s="467"/>
      <c r="Q12" s="468"/>
      <c r="R12" s="102">
        <f t="shared" si="1"/>
        <v>3</v>
      </c>
      <c r="S12" s="103">
        <f t="shared" si="2"/>
        <v>0</v>
      </c>
      <c r="T12" s="113"/>
      <c r="U12" s="114"/>
      <c r="W12" s="106">
        <f t="shared" si="3"/>
        <v>33</v>
      </c>
      <c r="X12" s="107">
        <f t="shared" si="3"/>
        <v>19</v>
      </c>
      <c r="Y12" s="108">
        <f t="shared" si="4"/>
        <v>14</v>
      </c>
      <c r="AA12" s="115">
        <f>IF(H12="",0,IF(LEFT(H12,1)="-",ABS(H12),(IF(H12&gt;9,H12+2,11))))</f>
        <v>11</v>
      </c>
      <c r="AB12" s="116">
        <f t="shared" si="5"/>
        <v>7</v>
      </c>
      <c r="AC12" s="115">
        <f>IF(J12="",0,IF(LEFT(J12,1)="-",ABS(J12),(IF(J12&gt;9,J12+2,11))))</f>
        <v>11</v>
      </c>
      <c r="AD12" s="116">
        <f t="shared" si="6"/>
        <v>6</v>
      </c>
      <c r="AE12" s="115">
        <f>IF(L12="",0,IF(LEFT(L12,1)="-",ABS(L12),(IF(L12&gt;9,L12+2,11))))</f>
        <v>11</v>
      </c>
      <c r="AF12" s="116">
        <f t="shared" si="7"/>
        <v>6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17">
        <f>IF(OR(ISBLANK(AL6),ISBLANK(AL8)),0,1)</f>
        <v>0</v>
      </c>
      <c r="AM12" s="437">
        <f t="shared" si="11"/>
        <v>0</v>
      </c>
      <c r="AN12" s="225">
        <f t="shared" si="12"/>
        <v>0</v>
      </c>
      <c r="AO12" s="437">
        <f t="shared" si="13"/>
        <v>0</v>
      </c>
      <c r="AP12" s="225">
        <f t="shared" si="14"/>
        <v>0</v>
      </c>
      <c r="AQ12" s="437">
        <f t="shared" si="15"/>
        <v>0</v>
      </c>
      <c r="AR12" s="225">
        <f t="shared" si="16"/>
        <v>0</v>
      </c>
    </row>
    <row r="13" spans="1:44" ht="16.5" outlineLevel="1" thickBot="1">
      <c r="A13" s="77"/>
      <c r="B13" s="361" t="s">
        <v>77</v>
      </c>
      <c r="C13" s="181"/>
      <c r="D13" s="117" t="str">
        <f>IF(D5&gt;"",D5,"")</f>
        <v>Tiljander Aleksi</v>
      </c>
      <c r="E13" s="118" t="str">
        <f>IF(D8&gt;"",D8,"")</f>
        <v>Filuyshkin Danil</v>
      </c>
      <c r="F13" s="94"/>
      <c r="G13" s="95"/>
      <c r="H13" s="472">
        <v>2</v>
      </c>
      <c r="I13" s="473"/>
      <c r="J13" s="472">
        <v>4</v>
      </c>
      <c r="K13" s="473"/>
      <c r="L13" s="472">
        <v>2</v>
      </c>
      <c r="M13" s="473"/>
      <c r="N13" s="472"/>
      <c r="O13" s="473"/>
      <c r="P13" s="472"/>
      <c r="Q13" s="473"/>
      <c r="R13" s="102">
        <f t="shared" si="1"/>
        <v>3</v>
      </c>
      <c r="S13" s="103">
        <f t="shared" si="2"/>
        <v>0</v>
      </c>
      <c r="T13" s="113"/>
      <c r="U13" s="114"/>
      <c r="W13" s="106">
        <f t="shared" si="3"/>
        <v>33</v>
      </c>
      <c r="X13" s="107">
        <f t="shared" si="3"/>
        <v>8</v>
      </c>
      <c r="Y13" s="108">
        <f t="shared" si="4"/>
        <v>25</v>
      </c>
      <c r="AA13" s="115">
        <f aca="true" t="shared" si="17" ref="AA13:AG16">IF(H13="",0,IF(LEFT(H13,1)="-",ABS(H13),(IF(H13&gt;9,H13+2,11))))</f>
        <v>11</v>
      </c>
      <c r="AB13" s="116">
        <f t="shared" si="5"/>
        <v>2</v>
      </c>
      <c r="AC13" s="115">
        <f t="shared" si="17"/>
        <v>11</v>
      </c>
      <c r="AD13" s="116">
        <f t="shared" si="6"/>
        <v>4</v>
      </c>
      <c r="AE13" s="115">
        <f t="shared" si="17"/>
        <v>11</v>
      </c>
      <c r="AF13" s="116">
        <f t="shared" si="7"/>
        <v>2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17">
        <f>IF(OR(ISBLANK(AL5),ISBLANK(AL8)),0,1)</f>
        <v>0</v>
      </c>
      <c r="AM13" s="437">
        <f t="shared" si="11"/>
        <v>0</v>
      </c>
      <c r="AN13" s="225">
        <f t="shared" si="12"/>
        <v>0</v>
      </c>
      <c r="AO13" s="437">
        <f t="shared" si="13"/>
        <v>0</v>
      </c>
      <c r="AP13" s="225">
        <f t="shared" si="14"/>
        <v>0</v>
      </c>
      <c r="AQ13" s="437">
        <f t="shared" si="15"/>
        <v>0</v>
      </c>
      <c r="AR13" s="225">
        <f t="shared" si="16"/>
        <v>0</v>
      </c>
    </row>
    <row r="14" spans="1:44" ht="15.75" outlineLevel="1">
      <c r="A14" s="77"/>
      <c r="B14" s="361" t="s">
        <v>78</v>
      </c>
      <c r="C14" s="181"/>
      <c r="D14" s="99" t="str">
        <f>IF(D6&gt;"",D6,"")</f>
        <v>Luuk Mart</v>
      </c>
      <c r="E14" s="111" t="str">
        <f>IF(D7&gt;"",D7,"")</f>
        <v>Valkama Arvo</v>
      </c>
      <c r="F14" s="86"/>
      <c r="G14" s="101"/>
      <c r="H14" s="474">
        <v>11</v>
      </c>
      <c r="I14" s="475"/>
      <c r="J14" s="474">
        <v>7</v>
      </c>
      <c r="K14" s="475"/>
      <c r="L14" s="474">
        <v>3</v>
      </c>
      <c r="M14" s="475"/>
      <c r="N14" s="474"/>
      <c r="O14" s="475"/>
      <c r="P14" s="474"/>
      <c r="Q14" s="475"/>
      <c r="R14" s="102">
        <f t="shared" si="1"/>
        <v>3</v>
      </c>
      <c r="S14" s="103">
        <f t="shared" si="2"/>
        <v>0</v>
      </c>
      <c r="T14" s="113"/>
      <c r="U14" s="114"/>
      <c r="W14" s="106">
        <f t="shared" si="3"/>
        <v>35</v>
      </c>
      <c r="X14" s="107">
        <f t="shared" si="3"/>
        <v>21</v>
      </c>
      <c r="Y14" s="108">
        <f t="shared" si="4"/>
        <v>14</v>
      </c>
      <c r="AA14" s="115">
        <f t="shared" si="17"/>
        <v>13</v>
      </c>
      <c r="AB14" s="116">
        <f t="shared" si="5"/>
        <v>11</v>
      </c>
      <c r="AC14" s="115">
        <f t="shared" si="17"/>
        <v>11</v>
      </c>
      <c r="AD14" s="116">
        <f t="shared" si="6"/>
        <v>7</v>
      </c>
      <c r="AE14" s="115">
        <f t="shared" si="17"/>
        <v>11</v>
      </c>
      <c r="AF14" s="116">
        <f t="shared" si="7"/>
        <v>3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17">
        <f>IF(OR(ISBLANK(AL6),ISBLANK(AL7)),0,1)</f>
        <v>0</v>
      </c>
      <c r="AM14" s="437">
        <f t="shared" si="11"/>
        <v>0</v>
      </c>
      <c r="AN14" s="225">
        <f t="shared" si="12"/>
        <v>0</v>
      </c>
      <c r="AO14" s="437">
        <f t="shared" si="13"/>
        <v>0</v>
      </c>
      <c r="AP14" s="225">
        <f t="shared" si="14"/>
        <v>0</v>
      </c>
      <c r="AQ14" s="437">
        <f t="shared" si="15"/>
        <v>0</v>
      </c>
      <c r="AR14" s="225">
        <f t="shared" si="16"/>
        <v>0</v>
      </c>
    </row>
    <row r="15" spans="1:44" ht="15.75" outlineLevel="1">
      <c r="A15" s="77"/>
      <c r="B15" s="361" t="s">
        <v>79</v>
      </c>
      <c r="C15" s="181"/>
      <c r="D15" s="99" t="str">
        <f>IF(D5&gt;"",D5,"")</f>
        <v>Tiljander Aleksi</v>
      </c>
      <c r="E15" s="111" t="str">
        <f>IF(D6&gt;"",D6,"")</f>
        <v>Luuk Mart</v>
      </c>
      <c r="F15" s="112"/>
      <c r="G15" s="101"/>
      <c r="H15" s="467">
        <v>7</v>
      </c>
      <c r="I15" s="468"/>
      <c r="J15" s="467">
        <v>6</v>
      </c>
      <c r="K15" s="468"/>
      <c r="L15" s="469">
        <v>6</v>
      </c>
      <c r="M15" s="468"/>
      <c r="N15" s="467"/>
      <c r="O15" s="468"/>
      <c r="P15" s="467"/>
      <c r="Q15" s="468"/>
      <c r="R15" s="102">
        <f t="shared" si="1"/>
        <v>3</v>
      </c>
      <c r="S15" s="103">
        <f t="shared" si="2"/>
        <v>0</v>
      </c>
      <c r="T15" s="113"/>
      <c r="U15" s="114"/>
      <c r="W15" s="106">
        <f t="shared" si="3"/>
        <v>33</v>
      </c>
      <c r="X15" s="107">
        <f t="shared" si="3"/>
        <v>19</v>
      </c>
      <c r="Y15" s="108">
        <f t="shared" si="4"/>
        <v>14</v>
      </c>
      <c r="AA15" s="115">
        <f t="shared" si="17"/>
        <v>11</v>
      </c>
      <c r="AB15" s="116">
        <f t="shared" si="5"/>
        <v>7</v>
      </c>
      <c r="AC15" s="115">
        <f t="shared" si="17"/>
        <v>11</v>
      </c>
      <c r="AD15" s="116">
        <f t="shared" si="6"/>
        <v>6</v>
      </c>
      <c r="AE15" s="115">
        <f t="shared" si="17"/>
        <v>11</v>
      </c>
      <c r="AF15" s="116">
        <f t="shared" si="7"/>
        <v>6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17">
        <f>IF(OR(ISBLANK(AL5),ISBLANK(AL6)),0,1)</f>
        <v>0</v>
      </c>
      <c r="AM15" s="437">
        <f t="shared" si="11"/>
        <v>0</v>
      </c>
      <c r="AN15" s="225">
        <f t="shared" si="12"/>
        <v>0</v>
      </c>
      <c r="AO15" s="437">
        <f t="shared" si="13"/>
        <v>0</v>
      </c>
      <c r="AP15" s="225">
        <f t="shared" si="14"/>
        <v>0</v>
      </c>
      <c r="AQ15" s="437">
        <f t="shared" si="15"/>
        <v>0</v>
      </c>
      <c r="AR15" s="225">
        <f t="shared" si="16"/>
        <v>0</v>
      </c>
    </row>
    <row r="16" spans="1:44" ht="16.5" outlineLevel="1" thickBot="1">
      <c r="A16" s="77"/>
      <c r="B16" s="362" t="s">
        <v>80</v>
      </c>
      <c r="C16" s="182"/>
      <c r="D16" s="119" t="str">
        <f>IF(D7&gt;"",D7,"")</f>
        <v>Valkama Arvo</v>
      </c>
      <c r="E16" s="120" t="str">
        <f>IF(D8&gt;"",D8,"")</f>
        <v>Filuyshkin Danil</v>
      </c>
      <c r="F16" s="121"/>
      <c r="G16" s="122"/>
      <c r="H16" s="470">
        <v>6</v>
      </c>
      <c r="I16" s="471"/>
      <c r="J16" s="470">
        <v>7</v>
      </c>
      <c r="K16" s="471"/>
      <c r="L16" s="470">
        <v>7</v>
      </c>
      <c r="M16" s="471"/>
      <c r="N16" s="470"/>
      <c r="O16" s="471"/>
      <c r="P16" s="470"/>
      <c r="Q16" s="471"/>
      <c r="R16" s="123">
        <f t="shared" si="1"/>
        <v>3</v>
      </c>
      <c r="S16" s="124">
        <f t="shared" si="2"/>
        <v>0</v>
      </c>
      <c r="T16" s="125"/>
      <c r="U16" s="126"/>
      <c r="W16" s="106">
        <f t="shared" si="3"/>
        <v>33</v>
      </c>
      <c r="X16" s="107">
        <f t="shared" si="3"/>
        <v>20</v>
      </c>
      <c r="Y16" s="108">
        <f t="shared" si="4"/>
        <v>13</v>
      </c>
      <c r="AA16" s="127">
        <f t="shared" si="17"/>
        <v>11</v>
      </c>
      <c r="AB16" s="128">
        <f t="shared" si="5"/>
        <v>6</v>
      </c>
      <c r="AC16" s="127">
        <f t="shared" si="17"/>
        <v>11</v>
      </c>
      <c r="AD16" s="128">
        <f t="shared" si="6"/>
        <v>7</v>
      </c>
      <c r="AE16" s="127">
        <f t="shared" si="17"/>
        <v>11</v>
      </c>
      <c r="AF16" s="128">
        <f t="shared" si="7"/>
        <v>7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435">
        <f>IF(OR(ISBLANK(AL7),ISBLANK(AL8)),0,1)</f>
        <v>0</v>
      </c>
      <c r="AM16" s="438">
        <f t="shared" si="11"/>
        <v>0</v>
      </c>
      <c r="AN16" s="277">
        <f t="shared" si="12"/>
        <v>0</v>
      </c>
      <c r="AO16" s="438">
        <f t="shared" si="13"/>
        <v>0</v>
      </c>
      <c r="AP16" s="277">
        <f t="shared" si="14"/>
        <v>0</v>
      </c>
      <c r="AQ16" s="438">
        <f t="shared" si="15"/>
        <v>0</v>
      </c>
      <c r="AR16" s="277">
        <f t="shared" si="16"/>
        <v>0</v>
      </c>
    </row>
    <row r="17" ht="16.5" thickBot="1" thickTop="1"/>
    <row r="18" spans="2:21" ht="16.5" thickTop="1">
      <c r="B18" s="1"/>
      <c r="C18" s="179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492" t="s">
        <v>29</v>
      </c>
      <c r="M18" s="493"/>
      <c r="N18" s="493"/>
      <c r="O18" s="494"/>
      <c r="P18" s="495" t="s">
        <v>2</v>
      </c>
      <c r="Q18" s="496"/>
      <c r="R18" s="496"/>
      <c r="S18" s="497">
        <v>2</v>
      </c>
      <c r="T18" s="498"/>
      <c r="U18" s="499"/>
    </row>
    <row r="19" spans="2:46" ht="16.5" thickBot="1">
      <c r="B19" s="7"/>
      <c r="C19" s="180"/>
      <c r="D19" s="8" t="s">
        <v>3</v>
      </c>
      <c r="E19" s="9" t="s">
        <v>4</v>
      </c>
      <c r="F19" s="500">
        <v>13</v>
      </c>
      <c r="G19" s="501"/>
      <c r="H19" s="502"/>
      <c r="I19" s="503" t="s">
        <v>5</v>
      </c>
      <c r="J19" s="504"/>
      <c r="K19" s="504"/>
      <c r="L19" s="505">
        <v>41342</v>
      </c>
      <c r="M19" s="505"/>
      <c r="N19" s="505"/>
      <c r="O19" s="506"/>
      <c r="P19" s="10" t="s">
        <v>6</v>
      </c>
      <c r="Q19" s="194"/>
      <c r="R19" s="194"/>
      <c r="S19" s="507">
        <v>0.4166666666666667</v>
      </c>
      <c r="T19" s="508"/>
      <c r="U19" s="509"/>
      <c r="AM19" s="510" t="s">
        <v>389</v>
      </c>
      <c r="AN19" s="511"/>
      <c r="AO19" s="396"/>
      <c r="AP19" s="396"/>
      <c r="AQ19" s="396"/>
      <c r="AR19" s="396"/>
      <c r="AS19" s="413" t="s">
        <v>390</v>
      </c>
      <c r="AT19" s="413" t="s">
        <v>391</v>
      </c>
    </row>
    <row r="20" spans="2:46" ht="16.5" thickTop="1">
      <c r="B20" s="12"/>
      <c r="C20" s="184" t="s">
        <v>145</v>
      </c>
      <c r="D20" s="13" t="s">
        <v>7</v>
      </c>
      <c r="E20" s="14" t="s">
        <v>8</v>
      </c>
      <c r="F20" s="488" t="s">
        <v>9</v>
      </c>
      <c r="G20" s="489"/>
      <c r="H20" s="488" t="s">
        <v>10</v>
      </c>
      <c r="I20" s="489"/>
      <c r="J20" s="488" t="s">
        <v>11</v>
      </c>
      <c r="K20" s="489"/>
      <c r="L20" s="488" t="s">
        <v>12</v>
      </c>
      <c r="M20" s="489"/>
      <c r="N20" s="488"/>
      <c r="O20" s="489"/>
      <c r="P20" s="15" t="s">
        <v>13</v>
      </c>
      <c r="Q20" s="16" t="s">
        <v>14</v>
      </c>
      <c r="R20" s="17" t="s">
        <v>15</v>
      </c>
      <c r="S20" s="18"/>
      <c r="T20" s="490" t="s">
        <v>16</v>
      </c>
      <c r="U20" s="491"/>
      <c r="W20" s="78" t="s">
        <v>64</v>
      </c>
      <c r="X20" s="79"/>
      <c r="Y20" s="80" t="s">
        <v>65</v>
      </c>
      <c r="AL20" s="414" t="s">
        <v>392</v>
      </c>
      <c r="AM20" s="415" t="s">
        <v>393</v>
      </c>
      <c r="AN20" s="415" t="s">
        <v>394</v>
      </c>
      <c r="AO20" s="416" t="s">
        <v>395</v>
      </c>
      <c r="AP20" s="418" t="s">
        <v>396</v>
      </c>
      <c r="AQ20" s="417" t="s">
        <v>397</v>
      </c>
      <c r="AR20" s="418" t="s">
        <v>398</v>
      </c>
      <c r="AS20" s="414" t="s">
        <v>399</v>
      </c>
      <c r="AT20" s="419" t="s">
        <v>400</v>
      </c>
    </row>
    <row r="21" spans="2:46" ht="15">
      <c r="B21" s="19" t="s">
        <v>9</v>
      </c>
      <c r="C21" s="185">
        <v>1461</v>
      </c>
      <c r="D21" s="20" t="s">
        <v>275</v>
      </c>
      <c r="E21" s="21" t="s">
        <v>24</v>
      </c>
      <c r="F21" s="22"/>
      <c r="G21" s="23"/>
      <c r="H21" s="24">
        <f>+R31</f>
        <v>3</v>
      </c>
      <c r="I21" s="25">
        <f>+S31</f>
        <v>0</v>
      </c>
      <c r="J21" s="24">
        <f>R27</f>
        <v>3</v>
      </c>
      <c r="K21" s="25">
        <f>S27</f>
        <v>0</v>
      </c>
      <c r="L21" s="24">
        <f>R29</f>
        <v>3</v>
      </c>
      <c r="M21" s="25">
        <f>S29</f>
        <v>0</v>
      </c>
      <c r="N21" s="24"/>
      <c r="O21" s="25"/>
      <c r="P21" s="26">
        <f>IF(SUM(F21:O21)=0,"",COUNTIF(G21:G24,"3"))</f>
        <v>3</v>
      </c>
      <c r="Q21" s="27">
        <f>IF(SUM(G21:P21)=0,"",COUNTIF(F21:F24,"3"))</f>
        <v>0</v>
      </c>
      <c r="R21" s="28">
        <f>IF(SUM(F21:O21)=0,"",SUM(G21:G24))</f>
        <v>9</v>
      </c>
      <c r="S21" s="29">
        <f>IF(SUM(F21:O21)=0,"",SUM(F21:F24))</f>
        <v>0</v>
      </c>
      <c r="T21" s="555">
        <v>1</v>
      </c>
      <c r="U21" s="556"/>
      <c r="W21" s="81">
        <f>+W27+W29+W31</f>
        <v>99</v>
      </c>
      <c r="X21" s="82">
        <f>+X27+X29+X31</f>
        <v>32</v>
      </c>
      <c r="Y21" s="83">
        <f>+W21-X21</f>
        <v>67</v>
      </c>
      <c r="AL21" s="431"/>
      <c r="AM21" s="47">
        <f aca="true" t="shared" si="18" ref="AM21:AR21">AM27+AM29+AM31</f>
        <v>0</v>
      </c>
      <c r="AN21" s="47">
        <f t="shared" si="18"/>
        <v>0</v>
      </c>
      <c r="AO21" s="420">
        <f t="shared" si="18"/>
        <v>0</v>
      </c>
      <c r="AP21" s="422">
        <f t="shared" si="18"/>
        <v>0</v>
      </c>
      <c r="AQ21" s="421">
        <f t="shared" si="18"/>
        <v>0</v>
      </c>
      <c r="AR21" s="422">
        <f t="shared" si="18"/>
        <v>0</v>
      </c>
      <c r="AS21" s="423" t="e">
        <f>AO21/AP21</f>
        <v>#DIV/0!</v>
      </c>
      <c r="AT21" s="424" t="e">
        <f>AQ21/AR21</f>
        <v>#DIV/0!</v>
      </c>
    </row>
    <row r="22" spans="2:46" ht="15">
      <c r="B22" s="30" t="s">
        <v>10</v>
      </c>
      <c r="C22" s="185">
        <v>1100</v>
      </c>
      <c r="D22" s="20" t="s">
        <v>276</v>
      </c>
      <c r="E22" s="31" t="s">
        <v>26</v>
      </c>
      <c r="F22" s="32">
        <f>+S31</f>
        <v>0</v>
      </c>
      <c r="G22" s="33">
        <f>+R31</f>
        <v>3</v>
      </c>
      <c r="H22" s="34"/>
      <c r="I22" s="35"/>
      <c r="J22" s="32">
        <f>R30</f>
        <v>3</v>
      </c>
      <c r="K22" s="33">
        <f>S30</f>
        <v>1</v>
      </c>
      <c r="L22" s="32">
        <f>R28</f>
        <v>3</v>
      </c>
      <c r="M22" s="33">
        <f>S28</f>
        <v>1</v>
      </c>
      <c r="N22" s="32"/>
      <c r="O22" s="33"/>
      <c r="P22" s="26">
        <f>IF(SUM(F22:O22)=0,"",COUNTIF(I21:I24,"3"))</f>
        <v>2</v>
      </c>
      <c r="Q22" s="27">
        <f>IF(SUM(G22:P22)=0,"",COUNTIF(H21:H24,"3"))</f>
        <v>1</v>
      </c>
      <c r="R22" s="28">
        <f>IF(SUM(F22:O22)=0,"",SUM(I21:I24))</f>
        <v>6</v>
      </c>
      <c r="S22" s="29">
        <f>IF(SUM(F22:O22)=0,"",SUM(H21:H24))</f>
        <v>5</v>
      </c>
      <c r="T22" s="555">
        <v>2</v>
      </c>
      <c r="U22" s="556"/>
      <c r="W22" s="81">
        <f>+W28+W30+X31</f>
        <v>93</v>
      </c>
      <c r="X22" s="82">
        <f>+X28+X30+W31</f>
        <v>88</v>
      </c>
      <c r="Y22" s="83">
        <f>+W22-X22</f>
        <v>5</v>
      </c>
      <c r="AL22" s="432"/>
      <c r="AM22" s="47">
        <f>AM28+AM30+AN31</f>
        <v>0</v>
      </c>
      <c r="AN22" s="47">
        <f>AN28+AN30+AM31</f>
        <v>0</v>
      </c>
      <c r="AO22" s="420">
        <f>AO28+AO30+AP31</f>
        <v>0</v>
      </c>
      <c r="AP22" s="422">
        <f>AP28+AP30+AO31</f>
        <v>0</v>
      </c>
      <c r="AQ22" s="421">
        <f>AQ28+AQ30+AR31</f>
        <v>0</v>
      </c>
      <c r="AR22" s="422">
        <f>AR28+AR30+AQ31</f>
        <v>0</v>
      </c>
      <c r="AS22" s="423" t="e">
        <f>AO22/AP22</f>
        <v>#DIV/0!</v>
      </c>
      <c r="AT22" s="424" t="e">
        <f>AQ22/AR22</f>
        <v>#DIV/0!</v>
      </c>
    </row>
    <row r="23" spans="2:46" ht="15">
      <c r="B23" s="30" t="s">
        <v>11</v>
      </c>
      <c r="C23" s="185">
        <v>1000</v>
      </c>
      <c r="D23" s="20" t="s">
        <v>277</v>
      </c>
      <c r="E23" s="31" t="s">
        <v>25</v>
      </c>
      <c r="F23" s="32">
        <f>+S27</f>
        <v>0</v>
      </c>
      <c r="G23" s="33">
        <f>+R27</f>
        <v>3</v>
      </c>
      <c r="H23" s="32">
        <f>S30</f>
        <v>1</v>
      </c>
      <c r="I23" s="33">
        <f>R30</f>
        <v>3</v>
      </c>
      <c r="J23" s="34"/>
      <c r="K23" s="35"/>
      <c r="L23" s="32">
        <f>R32</f>
        <v>3</v>
      </c>
      <c r="M23" s="33">
        <f>S32</f>
        <v>2</v>
      </c>
      <c r="N23" s="32"/>
      <c r="O23" s="33"/>
      <c r="P23" s="26">
        <f>IF(SUM(F23:O23)=0,"",COUNTIF(K21:K24,"3"))</f>
        <v>1</v>
      </c>
      <c r="Q23" s="27">
        <f>IF(SUM(G23:P23)=0,"",COUNTIF(J21:J24,"3"))</f>
        <v>2</v>
      </c>
      <c r="R23" s="28">
        <f>IF(SUM(F23:O23)=0,"",SUM(K21:K24))</f>
        <v>4</v>
      </c>
      <c r="S23" s="29">
        <f>IF(SUM(F23:O23)=0,"",SUM(J21:J24))</f>
        <v>8</v>
      </c>
      <c r="T23" s="555">
        <v>3</v>
      </c>
      <c r="U23" s="556"/>
      <c r="W23" s="81">
        <f>+X27+X30+W32</f>
        <v>84</v>
      </c>
      <c r="X23" s="82">
        <f>+W27+W30+X32</f>
        <v>117</v>
      </c>
      <c r="Y23" s="83">
        <f>+W23-X23</f>
        <v>-33</v>
      </c>
      <c r="AL23" s="432"/>
      <c r="AM23" s="47">
        <f>AN27+AN30+AM32</f>
        <v>0</v>
      </c>
      <c r="AN23" s="47">
        <f>AM27+AM30+AN32</f>
        <v>0</v>
      </c>
      <c r="AO23" s="420">
        <f>AP27+AP30+AO32</f>
        <v>0</v>
      </c>
      <c r="AP23" s="422">
        <f>AO27+AO30+AP32</f>
        <v>0</v>
      </c>
      <c r="AQ23" s="421">
        <f>AR27+AR30+AQ32</f>
        <v>0</v>
      </c>
      <c r="AR23" s="422">
        <f>AQ27+AQ30+AR32</f>
        <v>0</v>
      </c>
      <c r="AS23" s="423" t="e">
        <f>AO23/AP23</f>
        <v>#DIV/0!</v>
      </c>
      <c r="AT23" s="424" t="e">
        <f>AQ23/AR23</f>
        <v>#DIV/0!</v>
      </c>
    </row>
    <row r="24" spans="2:46" ht="15.75" thickBot="1">
      <c r="B24" s="36" t="s">
        <v>12</v>
      </c>
      <c r="C24" s="186">
        <v>968</v>
      </c>
      <c r="D24" s="37" t="s">
        <v>278</v>
      </c>
      <c r="E24" s="38" t="s">
        <v>3</v>
      </c>
      <c r="F24" s="39">
        <f>S29</f>
        <v>0</v>
      </c>
      <c r="G24" s="40">
        <f>R29</f>
        <v>3</v>
      </c>
      <c r="H24" s="39">
        <f>S28</f>
        <v>1</v>
      </c>
      <c r="I24" s="40">
        <f>R28</f>
        <v>3</v>
      </c>
      <c r="J24" s="39">
        <f>S32</f>
        <v>2</v>
      </c>
      <c r="K24" s="40">
        <f>R32</f>
        <v>3</v>
      </c>
      <c r="L24" s="41"/>
      <c r="M24" s="42"/>
      <c r="N24" s="39"/>
      <c r="O24" s="40"/>
      <c r="P24" s="43">
        <f>IF(SUM(F24:O24)=0,"",COUNTIF(M21:M24,"3"))</f>
        <v>0</v>
      </c>
      <c r="Q24" s="44">
        <f>IF(SUM(G24:P24)=0,"",COUNTIF(L21:L24,"3"))</f>
        <v>3</v>
      </c>
      <c r="R24" s="45">
        <f>IF(SUM(F24:O25)=0,"",SUM(M21:M24))</f>
        <v>3</v>
      </c>
      <c r="S24" s="46">
        <f>IF(SUM(F24:O24)=0,"",SUM(L21:L24))</f>
        <v>9</v>
      </c>
      <c r="T24" s="557">
        <v>4</v>
      </c>
      <c r="U24" s="558"/>
      <c r="W24" s="81">
        <f>+X28+X29+X32</f>
        <v>79</v>
      </c>
      <c r="X24" s="82">
        <f>+W28+W29+W32</f>
        <v>118</v>
      </c>
      <c r="Y24" s="83">
        <f>+W24-X24</f>
        <v>-39</v>
      </c>
      <c r="AL24" s="433"/>
      <c r="AM24" s="425">
        <f>AN28+AN29+AN32</f>
        <v>0</v>
      </c>
      <c r="AN24" s="425">
        <f>AM28+AM29+AM32</f>
        <v>0</v>
      </c>
      <c r="AO24" s="426">
        <f>AP28+AP29+AP32</f>
        <v>0</v>
      </c>
      <c r="AP24" s="428">
        <f>AO28+AO29+AO32</f>
        <v>0</v>
      </c>
      <c r="AQ24" s="427">
        <f>AR28+AR29+AR32</f>
        <v>0</v>
      </c>
      <c r="AR24" s="428">
        <f>AQ28+AQ29+AQ32</f>
        <v>0</v>
      </c>
      <c r="AS24" s="429" t="e">
        <f>AO24/AP24</f>
        <v>#DIV/0!</v>
      </c>
      <c r="AT24" s="430" t="e">
        <f>AQ24/AR24</f>
        <v>#DIV/0!</v>
      </c>
    </row>
    <row r="25" spans="1:26" ht="16.5" outlineLevel="1" thickTop="1">
      <c r="A25" s="77"/>
      <c r="B25" s="84"/>
      <c r="C25" s="132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1:25" ht="16.5" outlineLevel="1" thickBot="1">
      <c r="A26" s="77"/>
      <c r="B26" s="92"/>
      <c r="C26" s="359"/>
      <c r="D26" s="93" t="s">
        <v>68</v>
      </c>
      <c r="E26" s="94"/>
      <c r="F26" s="94"/>
      <c r="G26" s="95"/>
      <c r="H26" s="483" t="s">
        <v>69</v>
      </c>
      <c r="I26" s="484"/>
      <c r="J26" s="485" t="s">
        <v>70</v>
      </c>
      <c r="K26" s="553"/>
      <c r="L26" s="485" t="s">
        <v>71</v>
      </c>
      <c r="M26" s="553"/>
      <c r="N26" s="485" t="s">
        <v>72</v>
      </c>
      <c r="O26" s="553"/>
      <c r="P26" s="485" t="s">
        <v>73</v>
      </c>
      <c r="Q26" s="553"/>
      <c r="R26" s="486" t="s">
        <v>74</v>
      </c>
      <c r="S26" s="554"/>
      <c r="U26" s="96"/>
      <c r="W26" s="97" t="s">
        <v>64</v>
      </c>
      <c r="X26" s="98"/>
      <c r="Y26" s="80" t="s">
        <v>65</v>
      </c>
    </row>
    <row r="27" spans="1:44" ht="15.75" outlineLevel="1">
      <c r="A27" s="77"/>
      <c r="B27" s="360" t="s">
        <v>75</v>
      </c>
      <c r="C27" s="181"/>
      <c r="D27" s="99" t="str">
        <f>IF(D21&gt;"",D21,"")</f>
        <v>Rautalin Taneli</v>
      </c>
      <c r="E27" s="100" t="str">
        <f>IF(D23&gt;"",D23,"")</f>
        <v>Suoniemi Roni</v>
      </c>
      <c r="F27" s="86"/>
      <c r="G27" s="101"/>
      <c r="H27" s="549">
        <v>4</v>
      </c>
      <c r="I27" s="550"/>
      <c r="J27" s="547">
        <v>4</v>
      </c>
      <c r="K27" s="548"/>
      <c r="L27" s="547">
        <v>3</v>
      </c>
      <c r="M27" s="548"/>
      <c r="N27" s="547"/>
      <c r="O27" s="548"/>
      <c r="P27" s="551"/>
      <c r="Q27" s="552"/>
      <c r="R27" s="102">
        <f aca="true" t="shared" si="19" ref="R27:R32">IF(COUNT(H27:P27)=0,"",COUNTIF(H27:P27,"&gt;=0"))</f>
        <v>3</v>
      </c>
      <c r="S27" s="103">
        <f aca="true" t="shared" si="20" ref="S27:S32">IF(COUNT(H27:P27)=0,"",(IF(LEFT(H27,1)="-",1,0)+IF(LEFT(J27,1)="-",1,0)+IF(LEFT(L27,1)="-",1,0)+IF(LEFT(N27,1)="-",1,0)+IF(LEFT(P27,1)="-",1,0)))</f>
        <v>0</v>
      </c>
      <c r="T27" s="104"/>
      <c r="U27" s="105"/>
      <c r="W27" s="106">
        <f aca="true" t="shared" si="21" ref="W27:W32">+AA27+AC27+AE27+AG27+AI27</f>
        <v>33</v>
      </c>
      <c r="X27" s="107">
        <f aca="true" t="shared" si="22" ref="X27:X32">+AB27+AD27+AF27+AH27+AJ27</f>
        <v>11</v>
      </c>
      <c r="Y27" s="108">
        <f aca="true" t="shared" si="23" ref="Y27:Y32">+W27-X27</f>
        <v>22</v>
      </c>
      <c r="AA27" s="109">
        <f aca="true" t="shared" si="24" ref="AA27:AA32">IF(H27="",0,IF(LEFT(H27,1)="-",ABS(H27),(IF(H27&gt;9,H27+2,11))))</f>
        <v>11</v>
      </c>
      <c r="AB27" s="110">
        <f aca="true" t="shared" si="25" ref="AB27:AB32">IF(H27="",0,IF(LEFT(H27,1)="-",(IF(ABS(H27)&gt;9,(ABS(H27)+2),11)),H27))</f>
        <v>4</v>
      </c>
      <c r="AC27" s="109">
        <f aca="true" t="shared" si="26" ref="AC27:AC32">IF(J27="",0,IF(LEFT(J27,1)="-",ABS(J27),(IF(J27&gt;9,J27+2,11))))</f>
        <v>11</v>
      </c>
      <c r="AD27" s="110">
        <f aca="true" t="shared" si="27" ref="AD27:AD32">IF(J27="",0,IF(LEFT(J27,1)="-",(IF(ABS(J27)&gt;9,(ABS(J27)+2),11)),J27))</f>
        <v>4</v>
      </c>
      <c r="AE27" s="109">
        <f aca="true" t="shared" si="28" ref="AE27:AE32">IF(L27="",0,IF(LEFT(L27,1)="-",ABS(L27),(IF(L27&gt;9,L27+2,11))))</f>
        <v>11</v>
      </c>
      <c r="AF27" s="110">
        <f aca="true" t="shared" si="29" ref="AF27:AF32">IF(L27="",0,IF(LEFT(L27,1)="-",(IF(ABS(L27)&gt;9,(ABS(L27)+2),11)),L27))</f>
        <v>3</v>
      </c>
      <c r="AG27" s="109">
        <f aca="true" t="shared" si="30" ref="AG27:AG32">IF(N27="",0,IF(LEFT(N27,1)="-",ABS(N27),(IF(N27&gt;9,N27+2,11))))</f>
        <v>0</v>
      </c>
      <c r="AH27" s="110">
        <f aca="true" t="shared" si="31" ref="AH27:AH32">IF(N27="",0,IF(LEFT(N27,1)="-",(IF(ABS(N27)&gt;9,(ABS(N27)+2),11)),N27))</f>
        <v>0</v>
      </c>
      <c r="AI27" s="109">
        <f aca="true" t="shared" si="32" ref="AI27:AI32">IF(P27="",0,IF(LEFT(P27,1)="-",ABS(P27),(IF(P27&gt;9,P27+2,11))))</f>
        <v>0</v>
      </c>
      <c r="AJ27" s="110">
        <f aca="true" t="shared" si="33" ref="AJ27:AJ32">IF(P27="",0,IF(LEFT(P27,1)="-",(IF(ABS(P27)&gt;9,(ABS(P27)+2),11)),P27))</f>
        <v>0</v>
      </c>
      <c r="AL27" s="434">
        <f>IF(OR(ISBLANK(AL21),ISBLANK(AL23)),0,1)</f>
        <v>0</v>
      </c>
      <c r="AM27" s="436">
        <f aca="true" t="shared" si="34" ref="AM27:AM32">IF(AO27=3,1,0)</f>
        <v>0</v>
      </c>
      <c r="AN27" s="211">
        <f aca="true" t="shared" si="35" ref="AN27:AN32">IF(AP27=3,1,0)</f>
        <v>0</v>
      </c>
      <c r="AO27" s="436">
        <f aca="true" t="shared" si="36" ref="AO27:AO32">IF($AL27=1,$AL27*R27,0)</f>
        <v>0</v>
      </c>
      <c r="AP27" s="211">
        <f aca="true" t="shared" si="37" ref="AP27:AP32">IF($AL27=1,$AL27*S27,0)</f>
        <v>0</v>
      </c>
      <c r="AQ27" s="436">
        <f aca="true" t="shared" si="38" ref="AQ27:AQ32">$AL27*W27</f>
        <v>0</v>
      </c>
      <c r="AR27" s="211">
        <f aca="true" t="shared" si="39" ref="AR27:AR32">$AL27*X27</f>
        <v>0</v>
      </c>
    </row>
    <row r="28" spans="1:44" ht="15.75" outlineLevel="1">
      <c r="A28" s="77"/>
      <c r="B28" s="361" t="s">
        <v>76</v>
      </c>
      <c r="C28" s="181"/>
      <c r="D28" s="99" t="str">
        <f>IF(D22&gt;"",D22,"")</f>
        <v>Collanus Paavo</v>
      </c>
      <c r="E28" s="111" t="str">
        <f>IF(D24&gt;"",D24,"")</f>
        <v>Ruokolainen Vilho</v>
      </c>
      <c r="F28" s="112"/>
      <c r="G28" s="101"/>
      <c r="H28" s="467">
        <v>7</v>
      </c>
      <c r="I28" s="543"/>
      <c r="J28" s="467">
        <v>4</v>
      </c>
      <c r="K28" s="543"/>
      <c r="L28" s="467">
        <v>-8</v>
      </c>
      <c r="M28" s="543"/>
      <c r="N28" s="467">
        <v>4</v>
      </c>
      <c r="O28" s="543"/>
      <c r="P28" s="467"/>
      <c r="Q28" s="543"/>
      <c r="R28" s="102">
        <f t="shared" si="19"/>
        <v>3</v>
      </c>
      <c r="S28" s="103">
        <f t="shared" si="20"/>
        <v>1</v>
      </c>
      <c r="T28" s="113"/>
      <c r="U28" s="114"/>
      <c r="W28" s="106">
        <f t="shared" si="21"/>
        <v>41</v>
      </c>
      <c r="X28" s="107">
        <f t="shared" si="22"/>
        <v>26</v>
      </c>
      <c r="Y28" s="108">
        <f t="shared" si="23"/>
        <v>15</v>
      </c>
      <c r="AA28" s="115">
        <f t="shared" si="24"/>
        <v>11</v>
      </c>
      <c r="AB28" s="116">
        <f t="shared" si="25"/>
        <v>7</v>
      </c>
      <c r="AC28" s="115">
        <f t="shared" si="26"/>
        <v>11</v>
      </c>
      <c r="AD28" s="116">
        <f t="shared" si="27"/>
        <v>4</v>
      </c>
      <c r="AE28" s="115">
        <f t="shared" si="28"/>
        <v>8</v>
      </c>
      <c r="AF28" s="116">
        <f t="shared" si="29"/>
        <v>11</v>
      </c>
      <c r="AG28" s="115">
        <f t="shared" si="30"/>
        <v>11</v>
      </c>
      <c r="AH28" s="116">
        <f t="shared" si="31"/>
        <v>4</v>
      </c>
      <c r="AI28" s="115">
        <f t="shared" si="32"/>
        <v>0</v>
      </c>
      <c r="AJ28" s="116">
        <f t="shared" si="33"/>
        <v>0</v>
      </c>
      <c r="AL28" s="217">
        <f>IF(OR(ISBLANK(AL22),ISBLANK(AL24)),0,1)</f>
        <v>0</v>
      </c>
      <c r="AM28" s="437">
        <f t="shared" si="34"/>
        <v>0</v>
      </c>
      <c r="AN28" s="225">
        <f t="shared" si="35"/>
        <v>0</v>
      </c>
      <c r="AO28" s="437">
        <f t="shared" si="36"/>
        <v>0</v>
      </c>
      <c r="AP28" s="225">
        <f t="shared" si="37"/>
        <v>0</v>
      </c>
      <c r="AQ28" s="437">
        <f t="shared" si="38"/>
        <v>0</v>
      </c>
      <c r="AR28" s="225">
        <f t="shared" si="39"/>
        <v>0</v>
      </c>
    </row>
    <row r="29" spans="1:44" ht="16.5" outlineLevel="1" thickBot="1">
      <c r="A29" s="77"/>
      <c r="B29" s="361" t="s">
        <v>77</v>
      </c>
      <c r="C29" s="181"/>
      <c r="D29" s="117" t="str">
        <f>IF(D21&gt;"",D21,"")</f>
        <v>Rautalin Taneli</v>
      </c>
      <c r="E29" s="118" t="str">
        <f>IF(D24&gt;"",D24,"")</f>
        <v>Ruokolainen Vilho</v>
      </c>
      <c r="F29" s="94"/>
      <c r="G29" s="95"/>
      <c r="H29" s="472">
        <v>2</v>
      </c>
      <c r="I29" s="546"/>
      <c r="J29" s="472">
        <v>2</v>
      </c>
      <c r="K29" s="546"/>
      <c r="L29" s="472">
        <v>6</v>
      </c>
      <c r="M29" s="546"/>
      <c r="N29" s="472"/>
      <c r="O29" s="546"/>
      <c r="P29" s="472"/>
      <c r="Q29" s="546"/>
      <c r="R29" s="102">
        <f t="shared" si="19"/>
        <v>3</v>
      </c>
      <c r="S29" s="103">
        <f t="shared" si="20"/>
        <v>0</v>
      </c>
      <c r="T29" s="113"/>
      <c r="U29" s="114"/>
      <c r="W29" s="106">
        <f t="shared" si="21"/>
        <v>33</v>
      </c>
      <c r="X29" s="107">
        <f t="shared" si="22"/>
        <v>10</v>
      </c>
      <c r="Y29" s="108">
        <f t="shared" si="23"/>
        <v>23</v>
      </c>
      <c r="AA29" s="115">
        <f t="shared" si="24"/>
        <v>11</v>
      </c>
      <c r="AB29" s="116">
        <f t="shared" si="25"/>
        <v>2</v>
      </c>
      <c r="AC29" s="115">
        <f t="shared" si="26"/>
        <v>11</v>
      </c>
      <c r="AD29" s="116">
        <f t="shared" si="27"/>
        <v>2</v>
      </c>
      <c r="AE29" s="115">
        <f t="shared" si="28"/>
        <v>11</v>
      </c>
      <c r="AF29" s="116">
        <f t="shared" si="29"/>
        <v>6</v>
      </c>
      <c r="AG29" s="115">
        <f t="shared" si="30"/>
        <v>0</v>
      </c>
      <c r="AH29" s="116">
        <f t="shared" si="31"/>
        <v>0</v>
      </c>
      <c r="AI29" s="115">
        <f t="shared" si="32"/>
        <v>0</v>
      </c>
      <c r="AJ29" s="116">
        <f t="shared" si="33"/>
        <v>0</v>
      </c>
      <c r="AL29" s="217">
        <f>IF(OR(ISBLANK(AL21),ISBLANK(AL24)),0,1)</f>
        <v>0</v>
      </c>
      <c r="AM29" s="437">
        <f t="shared" si="34"/>
        <v>0</v>
      </c>
      <c r="AN29" s="225">
        <f t="shared" si="35"/>
        <v>0</v>
      </c>
      <c r="AO29" s="437">
        <f t="shared" si="36"/>
        <v>0</v>
      </c>
      <c r="AP29" s="225">
        <f t="shared" si="37"/>
        <v>0</v>
      </c>
      <c r="AQ29" s="437">
        <f t="shared" si="38"/>
        <v>0</v>
      </c>
      <c r="AR29" s="225">
        <f t="shared" si="39"/>
        <v>0</v>
      </c>
    </row>
    <row r="30" spans="1:44" ht="15.75" outlineLevel="1">
      <c r="A30" s="77"/>
      <c r="B30" s="361" t="s">
        <v>78</v>
      </c>
      <c r="C30" s="181"/>
      <c r="D30" s="99" t="str">
        <f>IF(D22&gt;"",D22,"")</f>
        <v>Collanus Paavo</v>
      </c>
      <c r="E30" s="111" t="str">
        <f>IF(D23&gt;"",D23,"")</f>
        <v>Suoniemi Roni</v>
      </c>
      <c r="F30" s="86"/>
      <c r="G30" s="101"/>
      <c r="H30" s="547">
        <v>-8</v>
      </c>
      <c r="I30" s="548"/>
      <c r="J30" s="547">
        <v>5</v>
      </c>
      <c r="K30" s="548"/>
      <c r="L30" s="547">
        <v>4</v>
      </c>
      <c r="M30" s="548"/>
      <c r="N30" s="547">
        <v>9</v>
      </c>
      <c r="O30" s="548"/>
      <c r="P30" s="547"/>
      <c r="Q30" s="548"/>
      <c r="R30" s="102">
        <f t="shared" si="19"/>
        <v>3</v>
      </c>
      <c r="S30" s="103">
        <f t="shared" si="20"/>
        <v>1</v>
      </c>
      <c r="T30" s="113"/>
      <c r="U30" s="114"/>
      <c r="W30" s="106">
        <f t="shared" si="21"/>
        <v>41</v>
      </c>
      <c r="X30" s="107">
        <f t="shared" si="22"/>
        <v>29</v>
      </c>
      <c r="Y30" s="108">
        <f t="shared" si="23"/>
        <v>12</v>
      </c>
      <c r="AA30" s="115">
        <f t="shared" si="24"/>
        <v>8</v>
      </c>
      <c r="AB30" s="116">
        <f t="shared" si="25"/>
        <v>11</v>
      </c>
      <c r="AC30" s="115">
        <f t="shared" si="26"/>
        <v>11</v>
      </c>
      <c r="AD30" s="116">
        <f t="shared" si="27"/>
        <v>5</v>
      </c>
      <c r="AE30" s="115">
        <f t="shared" si="28"/>
        <v>11</v>
      </c>
      <c r="AF30" s="116">
        <f t="shared" si="29"/>
        <v>4</v>
      </c>
      <c r="AG30" s="115">
        <f t="shared" si="30"/>
        <v>11</v>
      </c>
      <c r="AH30" s="116">
        <f t="shared" si="31"/>
        <v>9</v>
      </c>
      <c r="AI30" s="115">
        <f t="shared" si="32"/>
        <v>0</v>
      </c>
      <c r="AJ30" s="116">
        <f t="shared" si="33"/>
        <v>0</v>
      </c>
      <c r="AL30" s="217">
        <f>IF(OR(ISBLANK(AL22),ISBLANK(AL23)),0,1)</f>
        <v>0</v>
      </c>
      <c r="AM30" s="437">
        <f t="shared" si="34"/>
        <v>0</v>
      </c>
      <c r="AN30" s="225">
        <f t="shared" si="35"/>
        <v>0</v>
      </c>
      <c r="AO30" s="437">
        <f t="shared" si="36"/>
        <v>0</v>
      </c>
      <c r="AP30" s="225">
        <f t="shared" si="37"/>
        <v>0</v>
      </c>
      <c r="AQ30" s="437">
        <f t="shared" si="38"/>
        <v>0</v>
      </c>
      <c r="AR30" s="225">
        <f t="shared" si="39"/>
        <v>0</v>
      </c>
    </row>
    <row r="31" spans="1:44" ht="15.75" outlineLevel="1">
      <c r="A31" s="77"/>
      <c r="B31" s="361" t="s">
        <v>79</v>
      </c>
      <c r="C31" s="181"/>
      <c r="D31" s="99" t="str">
        <f>IF(D21&gt;"",D21,"")</f>
        <v>Rautalin Taneli</v>
      </c>
      <c r="E31" s="111" t="str">
        <f>IF(D22&gt;"",D22,"")</f>
        <v>Collanus Paavo</v>
      </c>
      <c r="F31" s="112"/>
      <c r="G31" s="101"/>
      <c r="H31" s="467">
        <v>4</v>
      </c>
      <c r="I31" s="543"/>
      <c r="J31" s="467">
        <v>2</v>
      </c>
      <c r="K31" s="543"/>
      <c r="L31" s="469">
        <v>5</v>
      </c>
      <c r="M31" s="544"/>
      <c r="N31" s="467"/>
      <c r="O31" s="543"/>
      <c r="P31" s="467"/>
      <c r="Q31" s="543"/>
      <c r="R31" s="102">
        <f t="shared" si="19"/>
        <v>3</v>
      </c>
      <c r="S31" s="103">
        <f t="shared" si="20"/>
        <v>0</v>
      </c>
      <c r="T31" s="113"/>
      <c r="U31" s="114"/>
      <c r="W31" s="106">
        <f t="shared" si="21"/>
        <v>33</v>
      </c>
      <c r="X31" s="107">
        <f t="shared" si="22"/>
        <v>11</v>
      </c>
      <c r="Y31" s="108">
        <f t="shared" si="23"/>
        <v>22</v>
      </c>
      <c r="AA31" s="115">
        <f t="shared" si="24"/>
        <v>11</v>
      </c>
      <c r="AB31" s="116">
        <f t="shared" si="25"/>
        <v>4</v>
      </c>
      <c r="AC31" s="115">
        <f t="shared" si="26"/>
        <v>11</v>
      </c>
      <c r="AD31" s="116">
        <f t="shared" si="27"/>
        <v>2</v>
      </c>
      <c r="AE31" s="115">
        <f t="shared" si="28"/>
        <v>11</v>
      </c>
      <c r="AF31" s="116">
        <f t="shared" si="29"/>
        <v>5</v>
      </c>
      <c r="AG31" s="115">
        <f t="shared" si="30"/>
        <v>0</v>
      </c>
      <c r="AH31" s="116">
        <f t="shared" si="31"/>
        <v>0</v>
      </c>
      <c r="AI31" s="115">
        <f t="shared" si="32"/>
        <v>0</v>
      </c>
      <c r="AJ31" s="116">
        <f t="shared" si="33"/>
        <v>0</v>
      </c>
      <c r="AL31" s="217">
        <f>IF(OR(ISBLANK(AL21),ISBLANK(AL22)),0,1)</f>
        <v>0</v>
      </c>
      <c r="AM31" s="437">
        <f t="shared" si="34"/>
        <v>0</v>
      </c>
      <c r="AN31" s="225">
        <f t="shared" si="35"/>
        <v>0</v>
      </c>
      <c r="AO31" s="437">
        <f t="shared" si="36"/>
        <v>0</v>
      </c>
      <c r="AP31" s="225">
        <f t="shared" si="37"/>
        <v>0</v>
      </c>
      <c r="AQ31" s="437">
        <f t="shared" si="38"/>
        <v>0</v>
      </c>
      <c r="AR31" s="225">
        <f t="shared" si="39"/>
        <v>0</v>
      </c>
    </row>
    <row r="32" spans="1:44" ht="16.5" outlineLevel="1" thickBot="1">
      <c r="A32" s="77"/>
      <c r="B32" s="362" t="s">
        <v>80</v>
      </c>
      <c r="C32" s="182"/>
      <c r="D32" s="119" t="str">
        <f>IF(D23&gt;"",D23,"")</f>
        <v>Suoniemi Roni</v>
      </c>
      <c r="E32" s="120" t="str">
        <f>IF(D24&gt;"",D24,"")</f>
        <v>Ruokolainen Vilho</v>
      </c>
      <c r="F32" s="121"/>
      <c r="G32" s="122"/>
      <c r="H32" s="470">
        <v>-6</v>
      </c>
      <c r="I32" s="545"/>
      <c r="J32" s="470">
        <v>3</v>
      </c>
      <c r="K32" s="545"/>
      <c r="L32" s="470">
        <v>-5</v>
      </c>
      <c r="M32" s="545"/>
      <c r="N32" s="470">
        <v>9</v>
      </c>
      <c r="O32" s="545"/>
      <c r="P32" s="470">
        <v>9</v>
      </c>
      <c r="Q32" s="545"/>
      <c r="R32" s="123">
        <f t="shared" si="19"/>
        <v>3</v>
      </c>
      <c r="S32" s="124">
        <f t="shared" si="20"/>
        <v>2</v>
      </c>
      <c r="T32" s="125"/>
      <c r="U32" s="126"/>
      <c r="W32" s="106">
        <f t="shared" si="21"/>
        <v>44</v>
      </c>
      <c r="X32" s="107">
        <f t="shared" si="22"/>
        <v>43</v>
      </c>
      <c r="Y32" s="108">
        <f t="shared" si="23"/>
        <v>1</v>
      </c>
      <c r="AA32" s="127">
        <f t="shared" si="24"/>
        <v>6</v>
      </c>
      <c r="AB32" s="128">
        <f t="shared" si="25"/>
        <v>11</v>
      </c>
      <c r="AC32" s="127">
        <f t="shared" si="26"/>
        <v>11</v>
      </c>
      <c r="AD32" s="128">
        <f t="shared" si="27"/>
        <v>3</v>
      </c>
      <c r="AE32" s="127">
        <f t="shared" si="28"/>
        <v>5</v>
      </c>
      <c r="AF32" s="128">
        <f t="shared" si="29"/>
        <v>11</v>
      </c>
      <c r="AG32" s="127">
        <f t="shared" si="30"/>
        <v>11</v>
      </c>
      <c r="AH32" s="128">
        <f t="shared" si="31"/>
        <v>9</v>
      </c>
      <c r="AI32" s="127">
        <f t="shared" si="32"/>
        <v>11</v>
      </c>
      <c r="AJ32" s="128">
        <f t="shared" si="33"/>
        <v>9</v>
      </c>
      <c r="AL32" s="435">
        <f>IF(OR(ISBLANK(AL23),ISBLANK(AL24)),0,1)</f>
        <v>0</v>
      </c>
      <c r="AM32" s="438">
        <f t="shared" si="34"/>
        <v>0</v>
      </c>
      <c r="AN32" s="277">
        <f t="shared" si="35"/>
        <v>0</v>
      </c>
      <c r="AO32" s="438">
        <f t="shared" si="36"/>
        <v>0</v>
      </c>
      <c r="AP32" s="277">
        <f t="shared" si="37"/>
        <v>0</v>
      </c>
      <c r="AQ32" s="438">
        <f t="shared" si="38"/>
        <v>0</v>
      </c>
      <c r="AR32" s="277">
        <f t="shared" si="39"/>
        <v>0</v>
      </c>
    </row>
    <row r="33" ht="16.5" thickBot="1" thickTop="1"/>
    <row r="34" spans="2:21" ht="16.5" thickTop="1">
      <c r="B34" s="1"/>
      <c r="C34" s="179"/>
      <c r="D34" s="2" t="s">
        <v>126</v>
      </c>
      <c r="E34" s="3"/>
      <c r="F34" s="3"/>
      <c r="G34" s="3"/>
      <c r="H34" s="4"/>
      <c r="I34" s="3"/>
      <c r="J34" s="5" t="s">
        <v>0</v>
      </c>
      <c r="K34" s="6"/>
      <c r="L34" s="492" t="s">
        <v>29</v>
      </c>
      <c r="M34" s="493"/>
      <c r="N34" s="493"/>
      <c r="O34" s="494"/>
      <c r="P34" s="495" t="s">
        <v>2</v>
      </c>
      <c r="Q34" s="496"/>
      <c r="R34" s="496"/>
      <c r="S34" s="497">
        <v>3</v>
      </c>
      <c r="T34" s="498"/>
      <c r="U34" s="499"/>
    </row>
    <row r="35" spans="2:46" ht="16.5" thickBot="1">
      <c r="B35" s="7"/>
      <c r="C35" s="180"/>
      <c r="D35" s="8" t="s">
        <v>3</v>
      </c>
      <c r="E35" s="9" t="s">
        <v>4</v>
      </c>
      <c r="F35" s="500">
        <v>2</v>
      </c>
      <c r="G35" s="501"/>
      <c r="H35" s="502"/>
      <c r="I35" s="503" t="s">
        <v>5</v>
      </c>
      <c r="J35" s="504"/>
      <c r="K35" s="504"/>
      <c r="L35" s="505">
        <v>41342</v>
      </c>
      <c r="M35" s="505"/>
      <c r="N35" s="505"/>
      <c r="O35" s="506"/>
      <c r="P35" s="10" t="s">
        <v>6</v>
      </c>
      <c r="Q35" s="194"/>
      <c r="R35" s="194"/>
      <c r="S35" s="507">
        <v>0.4166666666666667</v>
      </c>
      <c r="T35" s="508"/>
      <c r="U35" s="509"/>
      <c r="AM35" s="510" t="s">
        <v>389</v>
      </c>
      <c r="AN35" s="511"/>
      <c r="AO35" s="396"/>
      <c r="AP35" s="396"/>
      <c r="AQ35" s="396"/>
      <c r="AR35" s="396"/>
      <c r="AS35" s="413" t="s">
        <v>390</v>
      </c>
      <c r="AT35" s="413" t="s">
        <v>391</v>
      </c>
    </row>
    <row r="36" spans="2:46" ht="16.5" thickTop="1">
      <c r="B36" s="12"/>
      <c r="C36" s="184" t="s">
        <v>145</v>
      </c>
      <c r="D36" s="13" t="s">
        <v>7</v>
      </c>
      <c r="E36" s="14" t="s">
        <v>8</v>
      </c>
      <c r="F36" s="488" t="s">
        <v>9</v>
      </c>
      <c r="G36" s="489"/>
      <c r="H36" s="488" t="s">
        <v>10</v>
      </c>
      <c r="I36" s="489"/>
      <c r="J36" s="488" t="s">
        <v>11</v>
      </c>
      <c r="K36" s="489"/>
      <c r="L36" s="488" t="s">
        <v>12</v>
      </c>
      <c r="M36" s="489"/>
      <c r="N36" s="488"/>
      <c r="O36" s="489"/>
      <c r="P36" s="15" t="s">
        <v>13</v>
      </c>
      <c r="Q36" s="16" t="s">
        <v>14</v>
      </c>
      <c r="R36" s="17" t="s">
        <v>15</v>
      </c>
      <c r="S36" s="18"/>
      <c r="T36" s="490" t="s">
        <v>16</v>
      </c>
      <c r="U36" s="491"/>
      <c r="W36" s="78" t="s">
        <v>64</v>
      </c>
      <c r="X36" s="79"/>
      <c r="Y36" s="80" t="s">
        <v>65</v>
      </c>
      <c r="AL36" s="414" t="s">
        <v>392</v>
      </c>
      <c r="AM36" s="415" t="s">
        <v>393</v>
      </c>
      <c r="AN36" s="415" t="s">
        <v>394</v>
      </c>
      <c r="AO36" s="416" t="s">
        <v>395</v>
      </c>
      <c r="AP36" s="418" t="s">
        <v>396</v>
      </c>
      <c r="AQ36" s="417" t="s">
        <v>397</v>
      </c>
      <c r="AR36" s="418" t="s">
        <v>398</v>
      </c>
      <c r="AS36" s="414" t="s">
        <v>399</v>
      </c>
      <c r="AT36" s="419" t="s">
        <v>400</v>
      </c>
    </row>
    <row r="37" spans="2:46" ht="15">
      <c r="B37" s="19" t="s">
        <v>9</v>
      </c>
      <c r="C37" s="185">
        <v>1524</v>
      </c>
      <c r="D37" s="20" t="s">
        <v>279</v>
      </c>
      <c r="E37" s="21" t="s">
        <v>24</v>
      </c>
      <c r="F37" s="22"/>
      <c r="G37" s="23"/>
      <c r="H37" s="24">
        <f>+R47</f>
        <v>3</v>
      </c>
      <c r="I37" s="25">
        <f>+S47</f>
        <v>0</v>
      </c>
      <c r="J37" s="24">
        <f>R43</f>
        <v>3</v>
      </c>
      <c r="K37" s="25">
        <f>S43</f>
        <v>0</v>
      </c>
      <c r="L37" s="24">
        <f>R45</f>
        <v>3</v>
      </c>
      <c r="M37" s="25">
        <f>S45</f>
        <v>0</v>
      </c>
      <c r="N37" s="24"/>
      <c r="O37" s="25"/>
      <c r="P37" s="26">
        <f>IF(SUM(F37:O37)=0,"",COUNTIF(G37:G40,"3"))</f>
        <v>3</v>
      </c>
      <c r="Q37" s="27">
        <f>IF(SUM(G37:P37)=0,"",COUNTIF(F37:F40,"3"))</f>
        <v>0</v>
      </c>
      <c r="R37" s="28">
        <f>IF(SUM(F37:O37)=0,"",SUM(G37:G40))</f>
        <v>9</v>
      </c>
      <c r="S37" s="29">
        <f>IF(SUM(F37:O37)=0,"",SUM(F37:F40))</f>
        <v>0</v>
      </c>
      <c r="T37" s="555">
        <v>1</v>
      </c>
      <c r="U37" s="556"/>
      <c r="W37" s="81">
        <f>+W43+W45+W47</f>
        <v>104</v>
      </c>
      <c r="X37" s="82">
        <f>+X43+X45+X47</f>
        <v>41</v>
      </c>
      <c r="Y37" s="83">
        <f>+W37-X37</f>
        <v>63</v>
      </c>
      <c r="AL37" s="431"/>
      <c r="AM37" s="47">
        <f aca="true" t="shared" si="40" ref="AM37:AR37">AM43+AM45+AM47</f>
        <v>0</v>
      </c>
      <c r="AN37" s="47">
        <f t="shared" si="40"/>
        <v>0</v>
      </c>
      <c r="AO37" s="420">
        <f t="shared" si="40"/>
        <v>0</v>
      </c>
      <c r="AP37" s="422">
        <f t="shared" si="40"/>
        <v>0</v>
      </c>
      <c r="AQ37" s="421">
        <f t="shared" si="40"/>
        <v>0</v>
      </c>
      <c r="AR37" s="422">
        <f t="shared" si="40"/>
        <v>0</v>
      </c>
      <c r="AS37" s="423" t="e">
        <f>AO37/AP37</f>
        <v>#DIV/0!</v>
      </c>
      <c r="AT37" s="424" t="e">
        <f>AQ37/AR37</f>
        <v>#DIV/0!</v>
      </c>
    </row>
    <row r="38" spans="2:46" ht="15">
      <c r="B38" s="30" t="s">
        <v>10</v>
      </c>
      <c r="C38" s="185">
        <v>1178</v>
      </c>
      <c r="D38" s="20" t="s">
        <v>280</v>
      </c>
      <c r="E38" s="31" t="s">
        <v>27</v>
      </c>
      <c r="F38" s="32">
        <f>+S47</f>
        <v>0</v>
      </c>
      <c r="G38" s="33">
        <f>+R47</f>
        <v>3</v>
      </c>
      <c r="H38" s="34"/>
      <c r="I38" s="35"/>
      <c r="J38" s="32">
        <f>R46</f>
        <v>3</v>
      </c>
      <c r="K38" s="33">
        <f>S46</f>
        <v>0</v>
      </c>
      <c r="L38" s="32">
        <f>R44</f>
        <v>3</v>
      </c>
      <c r="M38" s="33">
        <f>S44</f>
        <v>0</v>
      </c>
      <c r="N38" s="32"/>
      <c r="O38" s="33"/>
      <c r="P38" s="26">
        <f>IF(SUM(F38:O38)=0,"",COUNTIF(I37:I40,"3"))</f>
        <v>2</v>
      </c>
      <c r="Q38" s="27">
        <f>IF(SUM(G38:P38)=0,"",COUNTIF(H37:H40,"3"))</f>
        <v>1</v>
      </c>
      <c r="R38" s="28">
        <f>IF(SUM(F38:O38)=0,"",SUM(I37:I40))</f>
        <v>6</v>
      </c>
      <c r="S38" s="29">
        <f>IF(SUM(F38:O38)=0,"",SUM(H37:H40))</f>
        <v>3</v>
      </c>
      <c r="T38" s="555">
        <v>2</v>
      </c>
      <c r="U38" s="556"/>
      <c r="W38" s="81">
        <f>+W44+W46+X47</f>
        <v>97</v>
      </c>
      <c r="X38" s="82">
        <f>+X44+X46+W47</f>
        <v>76</v>
      </c>
      <c r="Y38" s="83">
        <f>+W38-X38</f>
        <v>21</v>
      </c>
      <c r="AL38" s="432"/>
      <c r="AM38" s="47">
        <f>AM44+AM46+AN47</f>
        <v>0</v>
      </c>
      <c r="AN38" s="47">
        <f>AN44+AN46+AM47</f>
        <v>0</v>
      </c>
      <c r="AO38" s="420">
        <f>AO44+AO46+AP47</f>
        <v>0</v>
      </c>
      <c r="AP38" s="422">
        <f>AP44+AP46+AO47</f>
        <v>0</v>
      </c>
      <c r="AQ38" s="421">
        <f>AQ44+AQ46+AR47</f>
        <v>0</v>
      </c>
      <c r="AR38" s="422">
        <f>AR44+AR46+AQ47</f>
        <v>0</v>
      </c>
      <c r="AS38" s="423" t="e">
        <f>AO38/AP38</f>
        <v>#DIV/0!</v>
      </c>
      <c r="AT38" s="424" t="e">
        <f>AQ38/AR38</f>
        <v>#DIV/0!</v>
      </c>
    </row>
    <row r="39" spans="2:46" ht="15">
      <c r="B39" s="30" t="s">
        <v>11</v>
      </c>
      <c r="C39" s="185">
        <v>999</v>
      </c>
      <c r="D39" s="20" t="s">
        <v>292</v>
      </c>
      <c r="E39" s="31" t="s">
        <v>3</v>
      </c>
      <c r="F39" s="32">
        <f>+S43</f>
        <v>0</v>
      </c>
      <c r="G39" s="33">
        <f>+R43</f>
        <v>3</v>
      </c>
      <c r="H39" s="32">
        <f>S46</f>
        <v>0</v>
      </c>
      <c r="I39" s="33">
        <f>R46</f>
        <v>3</v>
      </c>
      <c r="J39" s="34"/>
      <c r="K39" s="35"/>
      <c r="L39" s="32">
        <f>R48</f>
        <v>3</v>
      </c>
      <c r="M39" s="33">
        <f>S48</f>
        <v>0</v>
      </c>
      <c r="N39" s="32"/>
      <c r="O39" s="33"/>
      <c r="P39" s="26">
        <f>IF(SUM(F39:O39)=0,"",COUNTIF(K37:K40,"3"))</f>
        <v>1</v>
      </c>
      <c r="Q39" s="27">
        <f>IF(SUM(G39:P39)=0,"",COUNTIF(J37:J40,"3"))</f>
        <v>2</v>
      </c>
      <c r="R39" s="28">
        <f>IF(SUM(F39:O39)=0,"",SUM(K37:K40))</f>
        <v>3</v>
      </c>
      <c r="S39" s="29">
        <f>IF(SUM(F39:O39)=0,"",SUM(J37:J40))</f>
        <v>6</v>
      </c>
      <c r="T39" s="555">
        <v>3</v>
      </c>
      <c r="U39" s="556"/>
      <c r="W39" s="81">
        <f>+X43+X46+W48</f>
        <v>62</v>
      </c>
      <c r="X39" s="82">
        <f>+W43+W46+X48</f>
        <v>73</v>
      </c>
      <c r="Y39" s="83">
        <f>+W39-X39</f>
        <v>-11</v>
      </c>
      <c r="AL39" s="432"/>
      <c r="AM39" s="47">
        <f>AN43+AN46+AM48</f>
        <v>0</v>
      </c>
      <c r="AN39" s="47">
        <f>AM43+AM46+AN48</f>
        <v>0</v>
      </c>
      <c r="AO39" s="420">
        <f>AP43+AP46+AO48</f>
        <v>0</v>
      </c>
      <c r="AP39" s="422">
        <f>AO43+AO46+AP48</f>
        <v>0</v>
      </c>
      <c r="AQ39" s="421">
        <f>AR43+AR46+AQ48</f>
        <v>0</v>
      </c>
      <c r="AR39" s="422">
        <f>AQ43+AQ46+AR48</f>
        <v>0</v>
      </c>
      <c r="AS39" s="423" t="e">
        <f>AO39/AP39</f>
        <v>#DIV/0!</v>
      </c>
      <c r="AT39" s="424" t="e">
        <f>AQ39/AR39</f>
        <v>#DIV/0!</v>
      </c>
    </row>
    <row r="40" spans="2:46" ht="15.75" thickBot="1">
      <c r="B40" s="36" t="s">
        <v>12</v>
      </c>
      <c r="C40" s="186">
        <v>970</v>
      </c>
      <c r="D40" s="37" t="s">
        <v>295</v>
      </c>
      <c r="E40" s="38" t="s">
        <v>25</v>
      </c>
      <c r="F40" s="39">
        <f>S45</f>
        <v>0</v>
      </c>
      <c r="G40" s="40">
        <f>R45</f>
        <v>3</v>
      </c>
      <c r="H40" s="39">
        <f>S44</f>
        <v>0</v>
      </c>
      <c r="I40" s="40">
        <f>R44</f>
        <v>3</v>
      </c>
      <c r="J40" s="39">
        <f>S48</f>
        <v>0</v>
      </c>
      <c r="K40" s="40">
        <f>R48</f>
        <v>3</v>
      </c>
      <c r="L40" s="41"/>
      <c r="M40" s="42"/>
      <c r="N40" s="39"/>
      <c r="O40" s="40"/>
      <c r="P40" s="43">
        <f>IF(SUM(F40:O40)=0,"",COUNTIF(M37:M40,"3"))</f>
        <v>0</v>
      </c>
      <c r="Q40" s="44">
        <f>IF(SUM(G40:P40)=0,"",COUNTIF(L37:L40,"3"))</f>
        <v>3</v>
      </c>
      <c r="R40" s="45">
        <f>IF(SUM(F40:O41)=0,"",SUM(M37:M40))</f>
        <v>0</v>
      </c>
      <c r="S40" s="46">
        <f>IF(SUM(F40:O40)=0,"",SUM(L37:L40))</f>
        <v>9</v>
      </c>
      <c r="T40" s="557">
        <v>4</v>
      </c>
      <c r="U40" s="558"/>
      <c r="W40" s="81">
        <f>+X44+X45+X48</f>
        <v>26</v>
      </c>
      <c r="X40" s="82">
        <f>+W44+W45+W48</f>
        <v>99</v>
      </c>
      <c r="Y40" s="83">
        <f>+W40-X40</f>
        <v>-73</v>
      </c>
      <c r="AL40" s="433"/>
      <c r="AM40" s="425">
        <f>AN44+AN45+AN48</f>
        <v>0</v>
      </c>
      <c r="AN40" s="425">
        <f>AM44+AM45+AM48</f>
        <v>0</v>
      </c>
      <c r="AO40" s="426">
        <f>AP44+AP45+AP48</f>
        <v>0</v>
      </c>
      <c r="AP40" s="428">
        <f>AO44+AO45+AO48</f>
        <v>0</v>
      </c>
      <c r="AQ40" s="427">
        <f>AR44+AR45+AR48</f>
        <v>0</v>
      </c>
      <c r="AR40" s="428">
        <f>AQ44+AQ45+AQ48</f>
        <v>0</v>
      </c>
      <c r="AS40" s="429" t="e">
        <f>AO40/AP40</f>
        <v>#DIV/0!</v>
      </c>
      <c r="AT40" s="430" t="e">
        <f>AQ40/AR40</f>
        <v>#DIV/0!</v>
      </c>
    </row>
    <row r="41" spans="1:26" ht="16.5" outlineLevel="1" thickTop="1">
      <c r="A41" s="77"/>
      <c r="B41" s="84"/>
      <c r="C41" s="132"/>
      <c r="D41" s="85" t="s">
        <v>66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8"/>
      <c r="W41" s="89"/>
      <c r="X41" s="90" t="s">
        <v>67</v>
      </c>
      <c r="Y41" s="91">
        <f>SUM(Y37:Y40)</f>
        <v>0</v>
      </c>
      <c r="Z41" s="90" t="str">
        <f>IF(Y41=0,"OK","Virhe")</f>
        <v>OK</v>
      </c>
    </row>
    <row r="42" spans="1:25" ht="16.5" outlineLevel="1" thickBot="1">
      <c r="A42" s="77"/>
      <c r="B42" s="92"/>
      <c r="C42" s="359"/>
      <c r="D42" s="93" t="s">
        <v>68</v>
      </c>
      <c r="E42" s="94"/>
      <c r="F42" s="94"/>
      <c r="G42" s="95"/>
      <c r="H42" s="483" t="s">
        <v>69</v>
      </c>
      <c r="I42" s="484"/>
      <c r="J42" s="485" t="s">
        <v>70</v>
      </c>
      <c r="K42" s="553"/>
      <c r="L42" s="485" t="s">
        <v>71</v>
      </c>
      <c r="M42" s="553"/>
      <c r="N42" s="485" t="s">
        <v>72</v>
      </c>
      <c r="O42" s="553"/>
      <c r="P42" s="485" t="s">
        <v>73</v>
      </c>
      <c r="Q42" s="553"/>
      <c r="R42" s="486" t="s">
        <v>74</v>
      </c>
      <c r="S42" s="554"/>
      <c r="U42" s="96"/>
      <c r="W42" s="97" t="s">
        <v>64</v>
      </c>
      <c r="X42" s="98"/>
      <c r="Y42" s="80" t="s">
        <v>65</v>
      </c>
    </row>
    <row r="43" spans="1:44" ht="15.75" outlineLevel="1">
      <c r="A43" s="77"/>
      <c r="B43" s="360" t="s">
        <v>75</v>
      </c>
      <c r="C43" s="181"/>
      <c r="D43" s="99" t="str">
        <f>IF(D37&gt;"",D37,"")</f>
        <v>Salakari Eemil</v>
      </c>
      <c r="E43" s="100" t="str">
        <f>IF(D39&gt;"",D39,"")</f>
        <v>Holmberg Erik</v>
      </c>
      <c r="F43" s="86"/>
      <c r="G43" s="101"/>
      <c r="H43" s="549">
        <v>2</v>
      </c>
      <c r="I43" s="550"/>
      <c r="J43" s="547">
        <v>0</v>
      </c>
      <c r="K43" s="548"/>
      <c r="L43" s="547">
        <v>3</v>
      </c>
      <c r="M43" s="548"/>
      <c r="N43" s="547"/>
      <c r="O43" s="548"/>
      <c r="P43" s="551"/>
      <c r="Q43" s="552"/>
      <c r="R43" s="102">
        <f aca="true" t="shared" si="41" ref="R43:R48">IF(COUNT(H43:P43)=0,"",COUNTIF(H43:P43,"&gt;=0"))</f>
        <v>3</v>
      </c>
      <c r="S43" s="103">
        <f aca="true" t="shared" si="42" ref="S43:S48">IF(COUNT(H43:P43)=0,"",(IF(LEFT(H43,1)="-",1,0)+IF(LEFT(J43,1)="-",1,0)+IF(LEFT(L43,1)="-",1,0)+IF(LEFT(N43,1)="-",1,0)+IF(LEFT(P43,1)="-",1,0)))</f>
        <v>0</v>
      </c>
      <c r="T43" s="104"/>
      <c r="U43" s="105"/>
      <c r="W43" s="106">
        <f aca="true" t="shared" si="43" ref="W43:W48">+AA43+AC43+AE43+AG43+AI43</f>
        <v>33</v>
      </c>
      <c r="X43" s="107">
        <f aca="true" t="shared" si="44" ref="X43:X48">+AB43+AD43+AF43+AH43+AJ43</f>
        <v>5</v>
      </c>
      <c r="Y43" s="108">
        <f aca="true" t="shared" si="45" ref="Y43:Y48">+W43-X43</f>
        <v>28</v>
      </c>
      <c r="AA43" s="109">
        <f aca="true" t="shared" si="46" ref="AA43:AA48">IF(H43="",0,IF(LEFT(H43,1)="-",ABS(H43),(IF(H43&gt;9,H43+2,11))))</f>
        <v>11</v>
      </c>
      <c r="AB43" s="110">
        <f aca="true" t="shared" si="47" ref="AB43:AB48">IF(H43="",0,IF(LEFT(H43,1)="-",(IF(ABS(H43)&gt;9,(ABS(H43)+2),11)),H43))</f>
        <v>2</v>
      </c>
      <c r="AC43" s="109">
        <f aca="true" t="shared" si="48" ref="AC43:AC48">IF(J43="",0,IF(LEFT(J43,1)="-",ABS(J43),(IF(J43&gt;9,J43+2,11))))</f>
        <v>11</v>
      </c>
      <c r="AD43" s="110">
        <f aca="true" t="shared" si="49" ref="AD43:AD48">IF(J43="",0,IF(LEFT(J43,1)="-",(IF(ABS(J43)&gt;9,(ABS(J43)+2),11)),J43))</f>
        <v>0</v>
      </c>
      <c r="AE43" s="109">
        <f aca="true" t="shared" si="50" ref="AE43:AE48">IF(L43="",0,IF(LEFT(L43,1)="-",ABS(L43),(IF(L43&gt;9,L43+2,11))))</f>
        <v>11</v>
      </c>
      <c r="AF43" s="110">
        <f aca="true" t="shared" si="51" ref="AF43:AF48">IF(L43="",0,IF(LEFT(L43,1)="-",(IF(ABS(L43)&gt;9,(ABS(L43)+2),11)),L43))</f>
        <v>3</v>
      </c>
      <c r="AG43" s="109">
        <f aca="true" t="shared" si="52" ref="AG43:AG48">IF(N43="",0,IF(LEFT(N43,1)="-",ABS(N43),(IF(N43&gt;9,N43+2,11))))</f>
        <v>0</v>
      </c>
      <c r="AH43" s="110">
        <f aca="true" t="shared" si="53" ref="AH43:AH48">IF(N43="",0,IF(LEFT(N43,1)="-",(IF(ABS(N43)&gt;9,(ABS(N43)+2),11)),N43))</f>
        <v>0</v>
      </c>
      <c r="AI43" s="109">
        <f aca="true" t="shared" si="54" ref="AI43:AI48">IF(P43="",0,IF(LEFT(P43,1)="-",ABS(P43),(IF(P43&gt;9,P43+2,11))))</f>
        <v>0</v>
      </c>
      <c r="AJ43" s="110">
        <f aca="true" t="shared" si="55" ref="AJ43:AJ48">IF(P43="",0,IF(LEFT(P43,1)="-",(IF(ABS(P43)&gt;9,(ABS(P43)+2),11)),P43))</f>
        <v>0</v>
      </c>
      <c r="AL43" s="434">
        <f>IF(OR(ISBLANK(AL37),ISBLANK(AL39)),0,1)</f>
        <v>0</v>
      </c>
      <c r="AM43" s="436">
        <f aca="true" t="shared" si="56" ref="AM43:AM48">IF(AO43=3,1,0)</f>
        <v>0</v>
      </c>
      <c r="AN43" s="211">
        <f aca="true" t="shared" si="57" ref="AN43:AN48">IF(AP43=3,1,0)</f>
        <v>0</v>
      </c>
      <c r="AO43" s="436">
        <f aca="true" t="shared" si="58" ref="AO43:AO48">IF($AL43=1,$AL43*R43,0)</f>
        <v>0</v>
      </c>
      <c r="AP43" s="211">
        <f aca="true" t="shared" si="59" ref="AP43:AP48">IF($AL43=1,$AL43*S43,0)</f>
        <v>0</v>
      </c>
      <c r="AQ43" s="436">
        <f aca="true" t="shared" si="60" ref="AQ43:AQ48">$AL43*W43</f>
        <v>0</v>
      </c>
      <c r="AR43" s="211">
        <f aca="true" t="shared" si="61" ref="AR43:AR48">$AL43*X43</f>
        <v>0</v>
      </c>
    </row>
    <row r="44" spans="1:44" ht="15.75" outlineLevel="1">
      <c r="A44" s="77"/>
      <c r="B44" s="361" t="s">
        <v>76</v>
      </c>
      <c r="C44" s="181"/>
      <c r="D44" s="99" t="str">
        <f>IF(D38&gt;"",D38,"")</f>
        <v>Jalkanen Lauri</v>
      </c>
      <c r="E44" s="111" t="str">
        <f>IF(D40&gt;"",D40,"")</f>
        <v>Härmä Karliino</v>
      </c>
      <c r="F44" s="112"/>
      <c r="G44" s="101"/>
      <c r="H44" s="467">
        <v>3</v>
      </c>
      <c r="I44" s="543"/>
      <c r="J44" s="467">
        <v>6</v>
      </c>
      <c r="K44" s="543"/>
      <c r="L44" s="467">
        <v>5</v>
      </c>
      <c r="M44" s="543"/>
      <c r="N44" s="467"/>
      <c r="O44" s="543"/>
      <c r="P44" s="467"/>
      <c r="Q44" s="543"/>
      <c r="R44" s="102">
        <f t="shared" si="41"/>
        <v>3</v>
      </c>
      <c r="S44" s="103">
        <f t="shared" si="42"/>
        <v>0</v>
      </c>
      <c r="T44" s="113"/>
      <c r="U44" s="114"/>
      <c r="W44" s="106">
        <f t="shared" si="43"/>
        <v>33</v>
      </c>
      <c r="X44" s="107">
        <f t="shared" si="44"/>
        <v>14</v>
      </c>
      <c r="Y44" s="108">
        <f t="shared" si="45"/>
        <v>19</v>
      </c>
      <c r="AA44" s="115">
        <f t="shared" si="46"/>
        <v>11</v>
      </c>
      <c r="AB44" s="116">
        <f t="shared" si="47"/>
        <v>3</v>
      </c>
      <c r="AC44" s="115">
        <f t="shared" si="48"/>
        <v>11</v>
      </c>
      <c r="AD44" s="116">
        <f t="shared" si="49"/>
        <v>6</v>
      </c>
      <c r="AE44" s="115">
        <f t="shared" si="50"/>
        <v>11</v>
      </c>
      <c r="AF44" s="116">
        <f t="shared" si="51"/>
        <v>5</v>
      </c>
      <c r="AG44" s="115">
        <f t="shared" si="52"/>
        <v>0</v>
      </c>
      <c r="AH44" s="116">
        <f t="shared" si="53"/>
        <v>0</v>
      </c>
      <c r="AI44" s="115">
        <f t="shared" si="54"/>
        <v>0</v>
      </c>
      <c r="AJ44" s="116">
        <f t="shared" si="55"/>
        <v>0</v>
      </c>
      <c r="AL44" s="217">
        <f>IF(OR(ISBLANK(AL38),ISBLANK(AL40)),0,1)</f>
        <v>0</v>
      </c>
      <c r="AM44" s="437">
        <f t="shared" si="56"/>
        <v>0</v>
      </c>
      <c r="AN44" s="225">
        <f t="shared" si="57"/>
        <v>0</v>
      </c>
      <c r="AO44" s="437">
        <f t="shared" si="58"/>
        <v>0</v>
      </c>
      <c r="AP44" s="225">
        <f t="shared" si="59"/>
        <v>0</v>
      </c>
      <c r="AQ44" s="437">
        <f t="shared" si="60"/>
        <v>0</v>
      </c>
      <c r="AR44" s="225">
        <f t="shared" si="61"/>
        <v>0</v>
      </c>
    </row>
    <row r="45" spans="1:44" ht="16.5" outlineLevel="1" thickBot="1">
      <c r="A45" s="77"/>
      <c r="B45" s="361" t="s">
        <v>77</v>
      </c>
      <c r="C45" s="181"/>
      <c r="D45" s="117" t="str">
        <f>IF(D37&gt;"",D37,"")</f>
        <v>Salakari Eemil</v>
      </c>
      <c r="E45" s="118" t="str">
        <f>IF(D40&gt;"",D40,"")</f>
        <v>Härmä Karliino</v>
      </c>
      <c r="F45" s="94"/>
      <c r="G45" s="95"/>
      <c r="H45" s="472">
        <v>2</v>
      </c>
      <c r="I45" s="546"/>
      <c r="J45" s="472">
        <v>3</v>
      </c>
      <c r="K45" s="546"/>
      <c r="L45" s="472">
        <v>1</v>
      </c>
      <c r="M45" s="546"/>
      <c r="N45" s="472"/>
      <c r="O45" s="546"/>
      <c r="P45" s="472"/>
      <c r="Q45" s="546"/>
      <c r="R45" s="102">
        <f t="shared" si="41"/>
        <v>3</v>
      </c>
      <c r="S45" s="103">
        <f t="shared" si="42"/>
        <v>0</v>
      </c>
      <c r="T45" s="113"/>
      <c r="U45" s="114"/>
      <c r="W45" s="106">
        <f t="shared" si="43"/>
        <v>33</v>
      </c>
      <c r="X45" s="107">
        <f t="shared" si="44"/>
        <v>6</v>
      </c>
      <c r="Y45" s="108">
        <f t="shared" si="45"/>
        <v>27</v>
      </c>
      <c r="AA45" s="115">
        <f t="shared" si="46"/>
        <v>11</v>
      </c>
      <c r="AB45" s="116">
        <f t="shared" si="47"/>
        <v>2</v>
      </c>
      <c r="AC45" s="115">
        <f t="shared" si="48"/>
        <v>11</v>
      </c>
      <c r="AD45" s="116">
        <f t="shared" si="49"/>
        <v>3</v>
      </c>
      <c r="AE45" s="115">
        <f t="shared" si="50"/>
        <v>11</v>
      </c>
      <c r="AF45" s="116">
        <f t="shared" si="51"/>
        <v>1</v>
      </c>
      <c r="AG45" s="115">
        <f t="shared" si="52"/>
        <v>0</v>
      </c>
      <c r="AH45" s="116">
        <f t="shared" si="53"/>
        <v>0</v>
      </c>
      <c r="AI45" s="115">
        <f t="shared" si="54"/>
        <v>0</v>
      </c>
      <c r="AJ45" s="116">
        <f t="shared" si="55"/>
        <v>0</v>
      </c>
      <c r="AL45" s="217">
        <f>IF(OR(ISBLANK(AL37),ISBLANK(AL40)),0,1)</f>
        <v>0</v>
      </c>
      <c r="AM45" s="437">
        <f t="shared" si="56"/>
        <v>0</v>
      </c>
      <c r="AN45" s="225">
        <f t="shared" si="57"/>
        <v>0</v>
      </c>
      <c r="AO45" s="437">
        <f t="shared" si="58"/>
        <v>0</v>
      </c>
      <c r="AP45" s="225">
        <f t="shared" si="59"/>
        <v>0</v>
      </c>
      <c r="AQ45" s="437">
        <f t="shared" si="60"/>
        <v>0</v>
      </c>
      <c r="AR45" s="225">
        <f t="shared" si="61"/>
        <v>0</v>
      </c>
    </row>
    <row r="46" spans="1:44" ht="15.75" outlineLevel="1">
      <c r="A46" s="77"/>
      <c r="B46" s="361" t="s">
        <v>78</v>
      </c>
      <c r="C46" s="181"/>
      <c r="D46" s="99" t="str">
        <f>IF(D38&gt;"",D38,"")</f>
        <v>Jalkanen Lauri</v>
      </c>
      <c r="E46" s="111" t="str">
        <f>IF(D39&gt;"",D39,"")</f>
        <v>Holmberg Erik</v>
      </c>
      <c r="F46" s="86"/>
      <c r="G46" s="101"/>
      <c r="H46" s="547">
        <v>10</v>
      </c>
      <c r="I46" s="548"/>
      <c r="J46" s="547">
        <v>6</v>
      </c>
      <c r="K46" s="548"/>
      <c r="L46" s="547">
        <v>8</v>
      </c>
      <c r="M46" s="548"/>
      <c r="N46" s="547"/>
      <c r="O46" s="548"/>
      <c r="P46" s="547"/>
      <c r="Q46" s="548"/>
      <c r="R46" s="102">
        <f t="shared" si="41"/>
        <v>3</v>
      </c>
      <c r="S46" s="103">
        <f t="shared" si="42"/>
        <v>0</v>
      </c>
      <c r="T46" s="113"/>
      <c r="U46" s="114"/>
      <c r="W46" s="106">
        <f t="shared" si="43"/>
        <v>34</v>
      </c>
      <c r="X46" s="107">
        <f t="shared" si="44"/>
        <v>24</v>
      </c>
      <c r="Y46" s="108">
        <f t="shared" si="45"/>
        <v>10</v>
      </c>
      <c r="AA46" s="115">
        <f t="shared" si="46"/>
        <v>12</v>
      </c>
      <c r="AB46" s="116">
        <f t="shared" si="47"/>
        <v>10</v>
      </c>
      <c r="AC46" s="115">
        <f t="shared" si="48"/>
        <v>11</v>
      </c>
      <c r="AD46" s="116">
        <f t="shared" si="49"/>
        <v>6</v>
      </c>
      <c r="AE46" s="115">
        <f t="shared" si="50"/>
        <v>11</v>
      </c>
      <c r="AF46" s="116">
        <f t="shared" si="51"/>
        <v>8</v>
      </c>
      <c r="AG46" s="115">
        <f t="shared" si="52"/>
        <v>0</v>
      </c>
      <c r="AH46" s="116">
        <f t="shared" si="53"/>
        <v>0</v>
      </c>
      <c r="AI46" s="115">
        <f t="shared" si="54"/>
        <v>0</v>
      </c>
      <c r="AJ46" s="116">
        <f t="shared" si="55"/>
        <v>0</v>
      </c>
      <c r="AL46" s="217">
        <f>IF(OR(ISBLANK(AL38),ISBLANK(AL39)),0,1)</f>
        <v>0</v>
      </c>
      <c r="AM46" s="437">
        <f t="shared" si="56"/>
        <v>0</v>
      </c>
      <c r="AN46" s="225">
        <f t="shared" si="57"/>
        <v>0</v>
      </c>
      <c r="AO46" s="437">
        <f t="shared" si="58"/>
        <v>0</v>
      </c>
      <c r="AP46" s="225">
        <f t="shared" si="59"/>
        <v>0</v>
      </c>
      <c r="AQ46" s="437">
        <f t="shared" si="60"/>
        <v>0</v>
      </c>
      <c r="AR46" s="225">
        <f t="shared" si="61"/>
        <v>0</v>
      </c>
    </row>
    <row r="47" spans="1:44" ht="15.75" outlineLevel="1">
      <c r="A47" s="77"/>
      <c r="B47" s="361" t="s">
        <v>79</v>
      </c>
      <c r="C47" s="181"/>
      <c r="D47" s="99" t="str">
        <f>IF(D37&gt;"",D37,"")</f>
        <v>Salakari Eemil</v>
      </c>
      <c r="E47" s="111" t="str">
        <f>IF(D38&gt;"",D38,"")</f>
        <v>Jalkanen Lauri</v>
      </c>
      <c r="F47" s="112"/>
      <c r="G47" s="101"/>
      <c r="H47" s="467">
        <v>14</v>
      </c>
      <c r="I47" s="543"/>
      <c r="J47" s="467">
        <v>8</v>
      </c>
      <c r="K47" s="543"/>
      <c r="L47" s="469">
        <v>8</v>
      </c>
      <c r="M47" s="544"/>
      <c r="N47" s="467"/>
      <c r="O47" s="543"/>
      <c r="P47" s="467"/>
      <c r="Q47" s="543"/>
      <c r="R47" s="102">
        <f t="shared" si="41"/>
        <v>3</v>
      </c>
      <c r="S47" s="103">
        <f t="shared" si="42"/>
        <v>0</v>
      </c>
      <c r="T47" s="113"/>
      <c r="U47" s="114"/>
      <c r="W47" s="106">
        <f t="shared" si="43"/>
        <v>38</v>
      </c>
      <c r="X47" s="107">
        <f t="shared" si="44"/>
        <v>30</v>
      </c>
      <c r="Y47" s="108">
        <f t="shared" si="45"/>
        <v>8</v>
      </c>
      <c r="AA47" s="115">
        <f t="shared" si="46"/>
        <v>16</v>
      </c>
      <c r="AB47" s="116">
        <f t="shared" si="47"/>
        <v>14</v>
      </c>
      <c r="AC47" s="115">
        <f t="shared" si="48"/>
        <v>11</v>
      </c>
      <c r="AD47" s="116">
        <f t="shared" si="49"/>
        <v>8</v>
      </c>
      <c r="AE47" s="115">
        <f t="shared" si="50"/>
        <v>11</v>
      </c>
      <c r="AF47" s="116">
        <f t="shared" si="51"/>
        <v>8</v>
      </c>
      <c r="AG47" s="115">
        <f t="shared" si="52"/>
        <v>0</v>
      </c>
      <c r="AH47" s="116">
        <f t="shared" si="53"/>
        <v>0</v>
      </c>
      <c r="AI47" s="115">
        <f t="shared" si="54"/>
        <v>0</v>
      </c>
      <c r="AJ47" s="116">
        <f t="shared" si="55"/>
        <v>0</v>
      </c>
      <c r="AL47" s="217">
        <f>IF(OR(ISBLANK(AL37),ISBLANK(AL38)),0,1)</f>
        <v>0</v>
      </c>
      <c r="AM47" s="437">
        <f t="shared" si="56"/>
        <v>0</v>
      </c>
      <c r="AN47" s="225">
        <f t="shared" si="57"/>
        <v>0</v>
      </c>
      <c r="AO47" s="437">
        <f t="shared" si="58"/>
        <v>0</v>
      </c>
      <c r="AP47" s="225">
        <f t="shared" si="59"/>
        <v>0</v>
      </c>
      <c r="AQ47" s="437">
        <f t="shared" si="60"/>
        <v>0</v>
      </c>
      <c r="AR47" s="225">
        <f t="shared" si="61"/>
        <v>0</v>
      </c>
    </row>
    <row r="48" spans="1:44" ht="16.5" outlineLevel="1" thickBot="1">
      <c r="A48" s="77"/>
      <c r="B48" s="362" t="s">
        <v>80</v>
      </c>
      <c r="C48" s="182"/>
      <c r="D48" s="119" t="str">
        <f>IF(D39&gt;"",D39,"")</f>
        <v>Holmberg Erik</v>
      </c>
      <c r="E48" s="120" t="str">
        <f>IF(D40&gt;"",D40,"")</f>
        <v>Härmä Karliino</v>
      </c>
      <c r="F48" s="121"/>
      <c r="G48" s="122"/>
      <c r="H48" s="470">
        <v>0</v>
      </c>
      <c r="I48" s="545"/>
      <c r="J48" s="470">
        <v>2</v>
      </c>
      <c r="K48" s="545"/>
      <c r="L48" s="470">
        <v>4</v>
      </c>
      <c r="M48" s="545"/>
      <c r="N48" s="470"/>
      <c r="O48" s="545"/>
      <c r="P48" s="470"/>
      <c r="Q48" s="545"/>
      <c r="R48" s="123">
        <f t="shared" si="41"/>
        <v>3</v>
      </c>
      <c r="S48" s="124">
        <f t="shared" si="42"/>
        <v>0</v>
      </c>
      <c r="T48" s="125"/>
      <c r="U48" s="126"/>
      <c r="W48" s="106">
        <f t="shared" si="43"/>
        <v>33</v>
      </c>
      <c r="X48" s="107">
        <f t="shared" si="44"/>
        <v>6</v>
      </c>
      <c r="Y48" s="108">
        <f t="shared" si="45"/>
        <v>27</v>
      </c>
      <c r="AA48" s="127">
        <f t="shared" si="46"/>
        <v>11</v>
      </c>
      <c r="AB48" s="128">
        <f t="shared" si="47"/>
        <v>0</v>
      </c>
      <c r="AC48" s="127">
        <f t="shared" si="48"/>
        <v>11</v>
      </c>
      <c r="AD48" s="128">
        <f t="shared" si="49"/>
        <v>2</v>
      </c>
      <c r="AE48" s="127">
        <f t="shared" si="50"/>
        <v>11</v>
      </c>
      <c r="AF48" s="128">
        <f t="shared" si="51"/>
        <v>4</v>
      </c>
      <c r="AG48" s="127">
        <f t="shared" si="52"/>
        <v>0</v>
      </c>
      <c r="AH48" s="128">
        <f t="shared" si="53"/>
        <v>0</v>
      </c>
      <c r="AI48" s="127">
        <f t="shared" si="54"/>
        <v>0</v>
      </c>
      <c r="AJ48" s="128">
        <f t="shared" si="55"/>
        <v>0</v>
      </c>
      <c r="AL48" s="435">
        <f>IF(OR(ISBLANK(AL39),ISBLANK(AL40)),0,1)</f>
        <v>0</v>
      </c>
      <c r="AM48" s="438">
        <f t="shared" si="56"/>
        <v>0</v>
      </c>
      <c r="AN48" s="277">
        <f t="shared" si="57"/>
        <v>0</v>
      </c>
      <c r="AO48" s="438">
        <f t="shared" si="58"/>
        <v>0</v>
      </c>
      <c r="AP48" s="277">
        <f t="shared" si="59"/>
        <v>0</v>
      </c>
      <c r="AQ48" s="438">
        <f t="shared" si="60"/>
        <v>0</v>
      </c>
      <c r="AR48" s="277">
        <f t="shared" si="61"/>
        <v>0</v>
      </c>
    </row>
    <row r="49" ht="16.5" thickBot="1" thickTop="1"/>
    <row r="50" spans="2:21" ht="16.5" thickTop="1">
      <c r="B50" s="1"/>
      <c r="C50" s="179"/>
      <c r="D50" s="2" t="s">
        <v>126</v>
      </c>
      <c r="E50" s="3"/>
      <c r="F50" s="3"/>
      <c r="G50" s="3"/>
      <c r="H50" s="4"/>
      <c r="I50" s="3"/>
      <c r="J50" s="5" t="s">
        <v>0</v>
      </c>
      <c r="K50" s="6"/>
      <c r="L50" s="492" t="s">
        <v>29</v>
      </c>
      <c r="M50" s="493"/>
      <c r="N50" s="493"/>
      <c r="O50" s="494"/>
      <c r="P50" s="495" t="s">
        <v>2</v>
      </c>
      <c r="Q50" s="496"/>
      <c r="R50" s="496"/>
      <c r="S50" s="497">
        <v>4</v>
      </c>
      <c r="T50" s="498"/>
      <c r="U50" s="499"/>
    </row>
    <row r="51" spans="2:46" ht="16.5" thickBot="1">
      <c r="B51" s="7"/>
      <c r="C51" s="180"/>
      <c r="D51" s="8" t="s">
        <v>3</v>
      </c>
      <c r="E51" s="9" t="s">
        <v>4</v>
      </c>
      <c r="F51" s="500">
        <v>3</v>
      </c>
      <c r="G51" s="501"/>
      <c r="H51" s="502"/>
      <c r="I51" s="503" t="s">
        <v>5</v>
      </c>
      <c r="J51" s="504"/>
      <c r="K51" s="504"/>
      <c r="L51" s="505">
        <v>41342</v>
      </c>
      <c r="M51" s="505"/>
      <c r="N51" s="505"/>
      <c r="O51" s="506"/>
      <c r="P51" s="10" t="s">
        <v>6</v>
      </c>
      <c r="Q51" s="194"/>
      <c r="R51" s="194"/>
      <c r="S51" s="507">
        <v>0.4166666666666667</v>
      </c>
      <c r="T51" s="508"/>
      <c r="U51" s="509"/>
      <c r="AM51" s="510" t="s">
        <v>389</v>
      </c>
      <c r="AN51" s="511"/>
      <c r="AO51" s="396"/>
      <c r="AP51" s="396"/>
      <c r="AQ51" s="396"/>
      <c r="AR51" s="396"/>
      <c r="AS51" s="413" t="s">
        <v>390</v>
      </c>
      <c r="AT51" s="413" t="s">
        <v>391</v>
      </c>
    </row>
    <row r="52" spans="2:46" ht="16.5" thickTop="1">
      <c r="B52" s="12"/>
      <c r="C52" s="184" t="s">
        <v>145</v>
      </c>
      <c r="D52" s="13" t="s">
        <v>7</v>
      </c>
      <c r="E52" s="14" t="s">
        <v>8</v>
      </c>
      <c r="F52" s="488" t="s">
        <v>9</v>
      </c>
      <c r="G52" s="489"/>
      <c r="H52" s="488" t="s">
        <v>10</v>
      </c>
      <c r="I52" s="489"/>
      <c r="J52" s="488" t="s">
        <v>11</v>
      </c>
      <c r="K52" s="489"/>
      <c r="L52" s="488" t="s">
        <v>12</v>
      </c>
      <c r="M52" s="489"/>
      <c r="N52" s="488"/>
      <c r="O52" s="489"/>
      <c r="P52" s="15" t="s">
        <v>13</v>
      </c>
      <c r="Q52" s="16" t="s">
        <v>14</v>
      </c>
      <c r="R52" s="17" t="s">
        <v>15</v>
      </c>
      <c r="S52" s="18"/>
      <c r="T52" s="490" t="s">
        <v>16</v>
      </c>
      <c r="U52" s="491"/>
      <c r="W52" s="78" t="s">
        <v>64</v>
      </c>
      <c r="X52" s="79"/>
      <c r="Y52" s="80" t="s">
        <v>65</v>
      </c>
      <c r="AL52" s="414" t="s">
        <v>392</v>
      </c>
      <c r="AM52" s="415" t="s">
        <v>393</v>
      </c>
      <c r="AN52" s="415" t="s">
        <v>394</v>
      </c>
      <c r="AO52" s="416" t="s">
        <v>395</v>
      </c>
      <c r="AP52" s="418" t="s">
        <v>396</v>
      </c>
      <c r="AQ52" s="417" t="s">
        <v>397</v>
      </c>
      <c r="AR52" s="418" t="s">
        <v>398</v>
      </c>
      <c r="AS52" s="414" t="s">
        <v>399</v>
      </c>
      <c r="AT52" s="419" t="s">
        <v>400</v>
      </c>
    </row>
    <row r="53" spans="2:46" ht="15">
      <c r="B53" s="19" t="s">
        <v>9</v>
      </c>
      <c r="C53" s="185">
        <v>1400</v>
      </c>
      <c r="D53" s="20" t="s">
        <v>283</v>
      </c>
      <c r="E53" s="21" t="s">
        <v>3</v>
      </c>
      <c r="F53" s="22"/>
      <c r="G53" s="23"/>
      <c r="H53" s="24">
        <f>+R63</f>
        <v>3</v>
      </c>
      <c r="I53" s="25">
        <f>+S63</f>
        <v>0</v>
      </c>
      <c r="J53" s="24">
        <f>R59</f>
        <v>3</v>
      </c>
      <c r="K53" s="25">
        <f>S59</f>
        <v>0</v>
      </c>
      <c r="L53" s="24">
        <f>R61</f>
        <v>3</v>
      </c>
      <c r="M53" s="25">
        <f>S61</f>
        <v>0</v>
      </c>
      <c r="N53" s="24"/>
      <c r="O53" s="25"/>
      <c r="P53" s="26">
        <f>IF(SUM(F53:O53)=0,"",COUNTIF(G53:G56,"3"))</f>
        <v>3</v>
      </c>
      <c r="Q53" s="27">
        <f>IF(SUM(G53:P53)=0,"",COUNTIF(F53:F56,"3"))</f>
        <v>0</v>
      </c>
      <c r="R53" s="28">
        <f>IF(SUM(F53:O53)=0,"",SUM(G53:G56))</f>
        <v>9</v>
      </c>
      <c r="S53" s="29">
        <f>IF(SUM(F53:O53)=0,"",SUM(F53:F56))</f>
        <v>0</v>
      </c>
      <c r="T53" s="555">
        <v>1</v>
      </c>
      <c r="U53" s="556"/>
      <c r="W53" s="81">
        <f>+W59+W61+W63</f>
        <v>101</v>
      </c>
      <c r="X53" s="82">
        <f>+X59+X61+X63</f>
        <v>63</v>
      </c>
      <c r="Y53" s="83">
        <f>+W53-X53</f>
        <v>38</v>
      </c>
      <c r="AL53" s="431"/>
      <c r="AM53" s="47">
        <f aca="true" t="shared" si="62" ref="AM53:AR53">AM59+AM61+AM63</f>
        <v>0</v>
      </c>
      <c r="AN53" s="47">
        <f t="shared" si="62"/>
        <v>0</v>
      </c>
      <c r="AO53" s="420">
        <f t="shared" si="62"/>
        <v>0</v>
      </c>
      <c r="AP53" s="422">
        <f t="shared" si="62"/>
        <v>0</v>
      </c>
      <c r="AQ53" s="421">
        <f t="shared" si="62"/>
        <v>0</v>
      </c>
      <c r="AR53" s="422">
        <f t="shared" si="62"/>
        <v>0</v>
      </c>
      <c r="AS53" s="423" t="e">
        <f>AO53/AP53</f>
        <v>#DIV/0!</v>
      </c>
      <c r="AT53" s="424" t="e">
        <f>AQ53/AR53</f>
        <v>#DIV/0!</v>
      </c>
    </row>
    <row r="54" spans="2:46" ht="15">
      <c r="B54" s="30" t="s">
        <v>10</v>
      </c>
      <c r="C54" s="185">
        <v>1223</v>
      </c>
      <c r="D54" s="20" t="s">
        <v>284</v>
      </c>
      <c r="E54" s="31" t="s">
        <v>26</v>
      </c>
      <c r="F54" s="32">
        <f>+S63</f>
        <v>0</v>
      </c>
      <c r="G54" s="33">
        <f>+R63</f>
        <v>3</v>
      </c>
      <c r="H54" s="34"/>
      <c r="I54" s="35"/>
      <c r="J54" s="32">
        <f>R62</f>
        <v>3</v>
      </c>
      <c r="K54" s="33">
        <f>S62</f>
        <v>0</v>
      </c>
      <c r="L54" s="32">
        <f>R60</f>
        <v>3</v>
      </c>
      <c r="M54" s="33">
        <f>S60</f>
        <v>0</v>
      </c>
      <c r="N54" s="32"/>
      <c r="O54" s="33"/>
      <c r="P54" s="26">
        <f>IF(SUM(F54:O54)=0,"",COUNTIF(I53:I56,"3"))</f>
        <v>2</v>
      </c>
      <c r="Q54" s="27">
        <f>IF(SUM(G54:P54)=0,"",COUNTIF(H53:H56,"3"))</f>
        <v>1</v>
      </c>
      <c r="R54" s="28">
        <f>IF(SUM(F54:O54)=0,"",SUM(I53:I56))</f>
        <v>6</v>
      </c>
      <c r="S54" s="29">
        <f>IF(SUM(F54:O54)=0,"",SUM(H53:H56))</f>
        <v>3</v>
      </c>
      <c r="T54" s="555">
        <v>2</v>
      </c>
      <c r="U54" s="556"/>
      <c r="W54" s="81">
        <f>+W60+W62+X63</f>
        <v>91</v>
      </c>
      <c r="X54" s="82">
        <f>+X60+X62+W63</f>
        <v>62</v>
      </c>
      <c r="Y54" s="83">
        <f>+W54-X54</f>
        <v>29</v>
      </c>
      <c r="AL54" s="432"/>
      <c r="AM54" s="47">
        <f>AM60+AM62+AN63</f>
        <v>0</v>
      </c>
      <c r="AN54" s="47">
        <f>AN60+AN62+AM63</f>
        <v>0</v>
      </c>
      <c r="AO54" s="420">
        <f>AO60+AO62+AP63</f>
        <v>0</v>
      </c>
      <c r="AP54" s="422">
        <f>AP60+AP62+AO63</f>
        <v>0</v>
      </c>
      <c r="AQ54" s="421">
        <f>AQ60+AQ62+AR63</f>
        <v>0</v>
      </c>
      <c r="AR54" s="422">
        <f>AR60+AR62+AQ63</f>
        <v>0</v>
      </c>
      <c r="AS54" s="423" t="e">
        <f>AO54/AP54</f>
        <v>#DIV/0!</v>
      </c>
      <c r="AT54" s="424" t="e">
        <f>AQ54/AR54</f>
        <v>#DIV/0!</v>
      </c>
    </row>
    <row r="55" spans="2:46" ht="15">
      <c r="B55" s="30" t="s">
        <v>11</v>
      </c>
      <c r="C55" s="185">
        <v>978</v>
      </c>
      <c r="D55" s="20" t="s">
        <v>274</v>
      </c>
      <c r="E55" s="31" t="s">
        <v>17</v>
      </c>
      <c r="F55" s="32">
        <f>+S59</f>
        <v>0</v>
      </c>
      <c r="G55" s="33">
        <f>+R59</f>
        <v>3</v>
      </c>
      <c r="H55" s="32">
        <f>S62</f>
        <v>0</v>
      </c>
      <c r="I55" s="33">
        <f>R62</f>
        <v>3</v>
      </c>
      <c r="J55" s="34"/>
      <c r="K55" s="35"/>
      <c r="L55" s="32">
        <f>R64</f>
        <v>3</v>
      </c>
      <c r="M55" s="33">
        <f>S64</f>
        <v>0</v>
      </c>
      <c r="N55" s="32"/>
      <c r="O55" s="33"/>
      <c r="P55" s="26">
        <f>IF(SUM(F55:O55)=0,"",COUNTIF(K53:K56,"3"))</f>
        <v>1</v>
      </c>
      <c r="Q55" s="27">
        <f>IF(SUM(G55:P55)=0,"",COUNTIF(J53:J56,"3"))</f>
        <v>2</v>
      </c>
      <c r="R55" s="28">
        <f>IF(SUM(F55:O55)=0,"",SUM(K53:K56))</f>
        <v>3</v>
      </c>
      <c r="S55" s="29">
        <f>IF(SUM(F55:O55)=0,"",SUM(J53:J56))</f>
        <v>6</v>
      </c>
      <c r="T55" s="555">
        <v>3</v>
      </c>
      <c r="U55" s="556"/>
      <c r="W55" s="81">
        <f>+X59+X62+W64</f>
        <v>68</v>
      </c>
      <c r="X55" s="82">
        <f>+W59+W62+X64</f>
        <v>79</v>
      </c>
      <c r="Y55" s="83">
        <f>+W55-X55</f>
        <v>-11</v>
      </c>
      <c r="AL55" s="432"/>
      <c r="AM55" s="47">
        <f>AN59+AN62+AM64</f>
        <v>0</v>
      </c>
      <c r="AN55" s="47">
        <f>AM59+AM62+AN64</f>
        <v>0</v>
      </c>
      <c r="AO55" s="420">
        <f>AP59+AP62+AO64</f>
        <v>0</v>
      </c>
      <c r="AP55" s="422">
        <f>AO59+AO62+AP64</f>
        <v>0</v>
      </c>
      <c r="AQ55" s="421">
        <f>AR59+AR62+AQ64</f>
        <v>0</v>
      </c>
      <c r="AR55" s="422">
        <f>AQ59+AQ62+AR64</f>
        <v>0</v>
      </c>
      <c r="AS55" s="423" t="e">
        <f>AO55/AP55</f>
        <v>#DIV/0!</v>
      </c>
      <c r="AT55" s="424" t="e">
        <f>AQ55/AR55</f>
        <v>#DIV/0!</v>
      </c>
    </row>
    <row r="56" spans="2:46" ht="15.75" thickBot="1">
      <c r="B56" s="36" t="s">
        <v>12</v>
      </c>
      <c r="C56" s="186">
        <v>931</v>
      </c>
      <c r="D56" s="37" t="s">
        <v>286</v>
      </c>
      <c r="E56" s="38" t="s">
        <v>25</v>
      </c>
      <c r="F56" s="39">
        <f>S61</f>
        <v>0</v>
      </c>
      <c r="G56" s="40">
        <f>R61</f>
        <v>3</v>
      </c>
      <c r="H56" s="39">
        <f>S60</f>
        <v>0</v>
      </c>
      <c r="I56" s="40">
        <f>R60</f>
        <v>3</v>
      </c>
      <c r="J56" s="39">
        <f>S64</f>
        <v>0</v>
      </c>
      <c r="K56" s="40">
        <f>R64</f>
        <v>3</v>
      </c>
      <c r="L56" s="41"/>
      <c r="M56" s="42"/>
      <c r="N56" s="39"/>
      <c r="O56" s="40"/>
      <c r="P56" s="43">
        <f>IF(SUM(F56:O56)=0,"",COUNTIF(M53:M56,"3"))</f>
        <v>0</v>
      </c>
      <c r="Q56" s="44">
        <f>IF(SUM(G56:P56)=0,"",COUNTIF(L53:L56,"3"))</f>
        <v>3</v>
      </c>
      <c r="R56" s="45">
        <f>IF(SUM(F56:O57)=0,"",SUM(M53:M56))</f>
        <v>0</v>
      </c>
      <c r="S56" s="46">
        <f>IF(SUM(F56:O56)=0,"",SUM(L53:L56))</f>
        <v>9</v>
      </c>
      <c r="T56" s="557">
        <v>4</v>
      </c>
      <c r="U56" s="558"/>
      <c r="W56" s="81">
        <f>+X60+X61+X64</f>
        <v>44</v>
      </c>
      <c r="X56" s="82">
        <f>+W60+W61+W64</f>
        <v>100</v>
      </c>
      <c r="Y56" s="83">
        <f>+W56-X56</f>
        <v>-56</v>
      </c>
      <c r="AL56" s="433"/>
      <c r="AM56" s="425">
        <f>AN60+AN61+AN64</f>
        <v>0</v>
      </c>
      <c r="AN56" s="425">
        <f>AM60+AM61+AM64</f>
        <v>0</v>
      </c>
      <c r="AO56" s="426">
        <f>AP60+AP61+AP64</f>
        <v>0</v>
      </c>
      <c r="AP56" s="428">
        <f>AO60+AO61+AO64</f>
        <v>0</v>
      </c>
      <c r="AQ56" s="427">
        <f>AR60+AR61+AR64</f>
        <v>0</v>
      </c>
      <c r="AR56" s="428">
        <f>AQ60+AQ61+AQ64</f>
        <v>0</v>
      </c>
      <c r="AS56" s="429" t="e">
        <f>AO56/AP56</f>
        <v>#DIV/0!</v>
      </c>
      <c r="AT56" s="430" t="e">
        <f>AQ56/AR56</f>
        <v>#DIV/0!</v>
      </c>
    </row>
    <row r="57" spans="1:26" ht="16.5" outlineLevel="1" thickTop="1">
      <c r="A57" s="77"/>
      <c r="B57" s="84"/>
      <c r="C57" s="132"/>
      <c r="D57" s="85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8"/>
      <c r="W57" s="89"/>
      <c r="X57" s="90" t="s">
        <v>67</v>
      </c>
      <c r="Y57" s="91">
        <f>SUM(Y53:Y56)</f>
        <v>0</v>
      </c>
      <c r="Z57" s="90" t="str">
        <f>IF(Y57=0,"OK","Virhe")</f>
        <v>OK</v>
      </c>
    </row>
    <row r="58" spans="1:25" ht="16.5" outlineLevel="1" thickBot="1">
      <c r="A58" s="77"/>
      <c r="B58" s="92"/>
      <c r="C58" s="359"/>
      <c r="D58" s="93" t="s">
        <v>68</v>
      </c>
      <c r="E58" s="94"/>
      <c r="F58" s="94"/>
      <c r="G58" s="95"/>
      <c r="H58" s="483" t="s">
        <v>69</v>
      </c>
      <c r="I58" s="484"/>
      <c r="J58" s="485" t="s">
        <v>70</v>
      </c>
      <c r="K58" s="553"/>
      <c r="L58" s="485" t="s">
        <v>71</v>
      </c>
      <c r="M58" s="553"/>
      <c r="N58" s="485" t="s">
        <v>72</v>
      </c>
      <c r="O58" s="553"/>
      <c r="P58" s="485" t="s">
        <v>73</v>
      </c>
      <c r="Q58" s="553"/>
      <c r="R58" s="486" t="s">
        <v>74</v>
      </c>
      <c r="S58" s="554"/>
      <c r="U58" s="96"/>
      <c r="W58" s="97" t="s">
        <v>64</v>
      </c>
      <c r="X58" s="98"/>
      <c r="Y58" s="80" t="s">
        <v>65</v>
      </c>
    </row>
    <row r="59" spans="1:44" ht="15.75" outlineLevel="1">
      <c r="A59" s="77"/>
      <c r="B59" s="360" t="s">
        <v>75</v>
      </c>
      <c r="C59" s="181"/>
      <c r="D59" s="99" t="str">
        <f>IF(D53&gt;"",D53,"")</f>
        <v>Brinaru Benjamin</v>
      </c>
      <c r="E59" s="100" t="str">
        <f>IF(D55&gt;"",D55,"")</f>
        <v>Moisseev Maximus</v>
      </c>
      <c r="F59" s="86"/>
      <c r="G59" s="101"/>
      <c r="H59" s="549">
        <v>4</v>
      </c>
      <c r="I59" s="550"/>
      <c r="J59" s="547">
        <v>7</v>
      </c>
      <c r="K59" s="548"/>
      <c r="L59" s="547">
        <v>7</v>
      </c>
      <c r="M59" s="548"/>
      <c r="N59" s="547"/>
      <c r="O59" s="548"/>
      <c r="P59" s="551"/>
      <c r="Q59" s="552"/>
      <c r="R59" s="102">
        <f aca="true" t="shared" si="63" ref="R59:R64">IF(COUNT(H59:P59)=0,"",COUNTIF(H59:P59,"&gt;=0"))</f>
        <v>3</v>
      </c>
      <c r="S59" s="103">
        <f aca="true" t="shared" si="64" ref="S59:S64">IF(COUNT(H59:P59)=0,"",(IF(LEFT(H59,1)="-",1,0)+IF(LEFT(J59,1)="-",1,0)+IF(LEFT(L59,1)="-",1,0)+IF(LEFT(N59,1)="-",1,0)+IF(LEFT(P59,1)="-",1,0)))</f>
        <v>0</v>
      </c>
      <c r="T59" s="104"/>
      <c r="U59" s="105"/>
      <c r="W59" s="106">
        <f aca="true" t="shared" si="65" ref="W59:W64">+AA59+AC59+AE59+AG59+AI59</f>
        <v>33</v>
      </c>
      <c r="X59" s="107">
        <f aca="true" t="shared" si="66" ref="X59:X64">+AB59+AD59+AF59+AH59+AJ59</f>
        <v>18</v>
      </c>
      <c r="Y59" s="108">
        <f aca="true" t="shared" si="67" ref="Y59:Y64">+W59-X59</f>
        <v>15</v>
      </c>
      <c r="AA59" s="109">
        <f aca="true" t="shared" si="68" ref="AA59:AA64">IF(H59="",0,IF(LEFT(H59,1)="-",ABS(H59),(IF(H59&gt;9,H59+2,11))))</f>
        <v>11</v>
      </c>
      <c r="AB59" s="110">
        <f aca="true" t="shared" si="69" ref="AB59:AB64">IF(H59="",0,IF(LEFT(H59,1)="-",(IF(ABS(H59)&gt;9,(ABS(H59)+2),11)),H59))</f>
        <v>4</v>
      </c>
      <c r="AC59" s="109">
        <f aca="true" t="shared" si="70" ref="AC59:AC64">IF(J59="",0,IF(LEFT(J59,1)="-",ABS(J59),(IF(J59&gt;9,J59+2,11))))</f>
        <v>11</v>
      </c>
      <c r="AD59" s="110">
        <f aca="true" t="shared" si="71" ref="AD59:AD64">IF(J59="",0,IF(LEFT(J59,1)="-",(IF(ABS(J59)&gt;9,(ABS(J59)+2),11)),J59))</f>
        <v>7</v>
      </c>
      <c r="AE59" s="109">
        <f aca="true" t="shared" si="72" ref="AE59:AE64">IF(L59="",0,IF(LEFT(L59,1)="-",ABS(L59),(IF(L59&gt;9,L59+2,11))))</f>
        <v>11</v>
      </c>
      <c r="AF59" s="110">
        <f aca="true" t="shared" si="73" ref="AF59:AF64">IF(L59="",0,IF(LEFT(L59,1)="-",(IF(ABS(L59)&gt;9,(ABS(L59)+2),11)),L59))</f>
        <v>7</v>
      </c>
      <c r="AG59" s="109">
        <f aca="true" t="shared" si="74" ref="AG59:AG64">IF(N59="",0,IF(LEFT(N59,1)="-",ABS(N59),(IF(N59&gt;9,N59+2,11))))</f>
        <v>0</v>
      </c>
      <c r="AH59" s="110">
        <f aca="true" t="shared" si="75" ref="AH59:AH64">IF(N59="",0,IF(LEFT(N59,1)="-",(IF(ABS(N59)&gt;9,(ABS(N59)+2),11)),N59))</f>
        <v>0</v>
      </c>
      <c r="AI59" s="109">
        <f aca="true" t="shared" si="76" ref="AI59:AI64">IF(P59="",0,IF(LEFT(P59,1)="-",ABS(P59),(IF(P59&gt;9,P59+2,11))))</f>
        <v>0</v>
      </c>
      <c r="AJ59" s="110">
        <f aca="true" t="shared" si="77" ref="AJ59:AJ64">IF(P59="",0,IF(LEFT(P59,1)="-",(IF(ABS(P59)&gt;9,(ABS(P59)+2),11)),P59))</f>
        <v>0</v>
      </c>
      <c r="AL59" s="434">
        <f>IF(OR(ISBLANK(AL53),ISBLANK(AL55)),0,1)</f>
        <v>0</v>
      </c>
      <c r="AM59" s="436">
        <f aca="true" t="shared" si="78" ref="AM59:AM64">IF(AO59=3,1,0)</f>
        <v>0</v>
      </c>
      <c r="AN59" s="211">
        <f aca="true" t="shared" si="79" ref="AN59:AN64">IF(AP59=3,1,0)</f>
        <v>0</v>
      </c>
      <c r="AO59" s="436">
        <f aca="true" t="shared" si="80" ref="AO59:AO64">IF($AL59=1,$AL59*R59,0)</f>
        <v>0</v>
      </c>
      <c r="AP59" s="211">
        <f aca="true" t="shared" si="81" ref="AP59:AP64">IF($AL59=1,$AL59*S59,0)</f>
        <v>0</v>
      </c>
      <c r="AQ59" s="436">
        <f aca="true" t="shared" si="82" ref="AQ59:AQ64">$AL59*W59</f>
        <v>0</v>
      </c>
      <c r="AR59" s="211">
        <f aca="true" t="shared" si="83" ref="AR59:AR64">$AL59*X59</f>
        <v>0</v>
      </c>
    </row>
    <row r="60" spans="1:44" ht="15.75" outlineLevel="1">
      <c r="A60" s="77"/>
      <c r="B60" s="361" t="s">
        <v>76</v>
      </c>
      <c r="C60" s="181"/>
      <c r="D60" s="99" t="str">
        <f>IF(D54&gt;"",D54,"")</f>
        <v>Vanto Otto</v>
      </c>
      <c r="E60" s="111" t="str">
        <f>IF(D56&gt;"",D56,"")</f>
        <v>Miranda Laiho Seppo</v>
      </c>
      <c r="F60" s="112"/>
      <c r="G60" s="101"/>
      <c r="H60" s="467">
        <v>3</v>
      </c>
      <c r="I60" s="543"/>
      <c r="J60" s="467">
        <v>4</v>
      </c>
      <c r="K60" s="543"/>
      <c r="L60" s="467">
        <v>4</v>
      </c>
      <c r="M60" s="543"/>
      <c r="N60" s="467"/>
      <c r="O60" s="543"/>
      <c r="P60" s="467"/>
      <c r="Q60" s="543"/>
      <c r="R60" s="102">
        <f t="shared" si="63"/>
        <v>3</v>
      </c>
      <c r="S60" s="103">
        <f t="shared" si="64"/>
        <v>0</v>
      </c>
      <c r="T60" s="113"/>
      <c r="U60" s="114"/>
      <c r="W60" s="106">
        <f t="shared" si="65"/>
        <v>33</v>
      </c>
      <c r="X60" s="107">
        <f t="shared" si="66"/>
        <v>11</v>
      </c>
      <c r="Y60" s="108">
        <f t="shared" si="67"/>
        <v>22</v>
      </c>
      <c r="AA60" s="115">
        <f t="shared" si="68"/>
        <v>11</v>
      </c>
      <c r="AB60" s="116">
        <f t="shared" si="69"/>
        <v>3</v>
      </c>
      <c r="AC60" s="115">
        <f t="shared" si="70"/>
        <v>11</v>
      </c>
      <c r="AD60" s="116">
        <f t="shared" si="71"/>
        <v>4</v>
      </c>
      <c r="AE60" s="115">
        <f t="shared" si="72"/>
        <v>11</v>
      </c>
      <c r="AF60" s="116">
        <f t="shared" si="73"/>
        <v>4</v>
      </c>
      <c r="AG60" s="115">
        <f t="shared" si="74"/>
        <v>0</v>
      </c>
      <c r="AH60" s="116">
        <f t="shared" si="75"/>
        <v>0</v>
      </c>
      <c r="AI60" s="115">
        <f t="shared" si="76"/>
        <v>0</v>
      </c>
      <c r="AJ60" s="116">
        <f t="shared" si="77"/>
        <v>0</v>
      </c>
      <c r="AL60" s="217">
        <f>IF(OR(ISBLANK(AL54),ISBLANK(AL56)),0,1)</f>
        <v>0</v>
      </c>
      <c r="AM60" s="437">
        <f t="shared" si="78"/>
        <v>0</v>
      </c>
      <c r="AN60" s="225">
        <f t="shared" si="79"/>
        <v>0</v>
      </c>
      <c r="AO60" s="437">
        <f t="shared" si="80"/>
        <v>0</v>
      </c>
      <c r="AP60" s="225">
        <f t="shared" si="81"/>
        <v>0</v>
      </c>
      <c r="AQ60" s="437">
        <f t="shared" si="82"/>
        <v>0</v>
      </c>
      <c r="AR60" s="225">
        <f t="shared" si="83"/>
        <v>0</v>
      </c>
    </row>
    <row r="61" spans="1:44" ht="16.5" outlineLevel="1" thickBot="1">
      <c r="A61" s="77"/>
      <c r="B61" s="361" t="s">
        <v>77</v>
      </c>
      <c r="C61" s="181"/>
      <c r="D61" s="117" t="str">
        <f>IF(D53&gt;"",D53,"")</f>
        <v>Brinaru Benjamin</v>
      </c>
      <c r="E61" s="118" t="str">
        <f>IF(D56&gt;"",D56,"")</f>
        <v>Miranda Laiho Seppo</v>
      </c>
      <c r="F61" s="94"/>
      <c r="G61" s="95"/>
      <c r="H61" s="472">
        <v>3</v>
      </c>
      <c r="I61" s="546"/>
      <c r="J61" s="472">
        <v>10</v>
      </c>
      <c r="K61" s="546"/>
      <c r="L61" s="472">
        <v>7</v>
      </c>
      <c r="M61" s="546"/>
      <c r="N61" s="472"/>
      <c r="O61" s="546"/>
      <c r="P61" s="472"/>
      <c r="Q61" s="546"/>
      <c r="R61" s="102">
        <f t="shared" si="63"/>
        <v>3</v>
      </c>
      <c r="S61" s="103">
        <f t="shared" si="64"/>
        <v>0</v>
      </c>
      <c r="T61" s="113"/>
      <c r="U61" s="114"/>
      <c r="W61" s="106">
        <f t="shared" si="65"/>
        <v>34</v>
      </c>
      <c r="X61" s="107">
        <f t="shared" si="66"/>
        <v>20</v>
      </c>
      <c r="Y61" s="108">
        <f t="shared" si="67"/>
        <v>14</v>
      </c>
      <c r="AA61" s="115">
        <f t="shared" si="68"/>
        <v>11</v>
      </c>
      <c r="AB61" s="116">
        <f t="shared" si="69"/>
        <v>3</v>
      </c>
      <c r="AC61" s="115">
        <f t="shared" si="70"/>
        <v>12</v>
      </c>
      <c r="AD61" s="116">
        <f t="shared" si="71"/>
        <v>10</v>
      </c>
      <c r="AE61" s="115">
        <f t="shared" si="72"/>
        <v>11</v>
      </c>
      <c r="AF61" s="116">
        <f t="shared" si="73"/>
        <v>7</v>
      </c>
      <c r="AG61" s="115">
        <f t="shared" si="74"/>
        <v>0</v>
      </c>
      <c r="AH61" s="116">
        <f t="shared" si="75"/>
        <v>0</v>
      </c>
      <c r="AI61" s="115">
        <f t="shared" si="76"/>
        <v>0</v>
      </c>
      <c r="AJ61" s="116">
        <f t="shared" si="77"/>
        <v>0</v>
      </c>
      <c r="AL61" s="217">
        <f>IF(OR(ISBLANK(AL53),ISBLANK(AL56)),0,1)</f>
        <v>0</v>
      </c>
      <c r="AM61" s="437">
        <f t="shared" si="78"/>
        <v>0</v>
      </c>
      <c r="AN61" s="225">
        <f t="shared" si="79"/>
        <v>0</v>
      </c>
      <c r="AO61" s="437">
        <f t="shared" si="80"/>
        <v>0</v>
      </c>
      <c r="AP61" s="225">
        <f t="shared" si="81"/>
        <v>0</v>
      </c>
      <c r="AQ61" s="437">
        <f t="shared" si="82"/>
        <v>0</v>
      </c>
      <c r="AR61" s="225">
        <f t="shared" si="83"/>
        <v>0</v>
      </c>
    </row>
    <row r="62" spans="1:44" ht="15.75" outlineLevel="1">
      <c r="A62" s="77"/>
      <c r="B62" s="361" t="s">
        <v>78</v>
      </c>
      <c r="C62" s="181"/>
      <c r="D62" s="99" t="str">
        <f>IF(D54&gt;"",D54,"")</f>
        <v>Vanto Otto</v>
      </c>
      <c r="E62" s="111" t="str">
        <f>IF(D55&gt;"",D55,"")</f>
        <v>Moisseev Maximus</v>
      </c>
      <c r="F62" s="86"/>
      <c r="G62" s="101"/>
      <c r="H62" s="547">
        <v>7</v>
      </c>
      <c r="I62" s="548"/>
      <c r="J62" s="547">
        <v>3</v>
      </c>
      <c r="K62" s="548"/>
      <c r="L62" s="547">
        <v>7</v>
      </c>
      <c r="M62" s="548"/>
      <c r="N62" s="547"/>
      <c r="O62" s="548"/>
      <c r="P62" s="547"/>
      <c r="Q62" s="548"/>
      <c r="R62" s="102">
        <f t="shared" si="63"/>
        <v>3</v>
      </c>
      <c r="S62" s="103">
        <f t="shared" si="64"/>
        <v>0</v>
      </c>
      <c r="T62" s="113"/>
      <c r="U62" s="114"/>
      <c r="W62" s="106">
        <f t="shared" si="65"/>
        <v>33</v>
      </c>
      <c r="X62" s="107">
        <f t="shared" si="66"/>
        <v>17</v>
      </c>
      <c r="Y62" s="108">
        <f t="shared" si="67"/>
        <v>16</v>
      </c>
      <c r="AA62" s="115">
        <f t="shared" si="68"/>
        <v>11</v>
      </c>
      <c r="AB62" s="116">
        <f t="shared" si="69"/>
        <v>7</v>
      </c>
      <c r="AC62" s="115">
        <f t="shared" si="70"/>
        <v>11</v>
      </c>
      <c r="AD62" s="116">
        <f t="shared" si="71"/>
        <v>3</v>
      </c>
      <c r="AE62" s="115">
        <f t="shared" si="72"/>
        <v>11</v>
      </c>
      <c r="AF62" s="116">
        <f t="shared" si="73"/>
        <v>7</v>
      </c>
      <c r="AG62" s="115">
        <f t="shared" si="74"/>
        <v>0</v>
      </c>
      <c r="AH62" s="116">
        <f t="shared" si="75"/>
        <v>0</v>
      </c>
      <c r="AI62" s="115">
        <f t="shared" si="76"/>
        <v>0</v>
      </c>
      <c r="AJ62" s="116">
        <f t="shared" si="77"/>
        <v>0</v>
      </c>
      <c r="AL62" s="217">
        <f>IF(OR(ISBLANK(AL54),ISBLANK(AL55)),0,1)</f>
        <v>0</v>
      </c>
      <c r="AM62" s="437">
        <f t="shared" si="78"/>
        <v>0</v>
      </c>
      <c r="AN62" s="225">
        <f t="shared" si="79"/>
        <v>0</v>
      </c>
      <c r="AO62" s="437">
        <f t="shared" si="80"/>
        <v>0</v>
      </c>
      <c r="AP62" s="225">
        <f t="shared" si="81"/>
        <v>0</v>
      </c>
      <c r="AQ62" s="437">
        <f t="shared" si="82"/>
        <v>0</v>
      </c>
      <c r="AR62" s="225">
        <f t="shared" si="83"/>
        <v>0</v>
      </c>
    </row>
    <row r="63" spans="1:44" ht="15.75" outlineLevel="1">
      <c r="A63" s="77"/>
      <c r="B63" s="361" t="s">
        <v>79</v>
      </c>
      <c r="C63" s="181"/>
      <c r="D63" s="99" t="str">
        <f>IF(D53&gt;"",D53,"")</f>
        <v>Brinaru Benjamin</v>
      </c>
      <c r="E63" s="111" t="str">
        <f>IF(D54&gt;"",D54,"")</f>
        <v>Vanto Otto</v>
      </c>
      <c r="F63" s="112"/>
      <c r="G63" s="101"/>
      <c r="H63" s="467">
        <v>10</v>
      </c>
      <c r="I63" s="543"/>
      <c r="J63" s="467">
        <v>7</v>
      </c>
      <c r="K63" s="543"/>
      <c r="L63" s="469">
        <v>8</v>
      </c>
      <c r="M63" s="544"/>
      <c r="N63" s="467"/>
      <c r="O63" s="543"/>
      <c r="P63" s="467"/>
      <c r="Q63" s="543"/>
      <c r="R63" s="102">
        <f t="shared" si="63"/>
        <v>3</v>
      </c>
      <c r="S63" s="103">
        <f t="shared" si="64"/>
        <v>0</v>
      </c>
      <c r="T63" s="113"/>
      <c r="U63" s="114"/>
      <c r="W63" s="106">
        <f t="shared" si="65"/>
        <v>34</v>
      </c>
      <c r="X63" s="107">
        <f t="shared" si="66"/>
        <v>25</v>
      </c>
      <c r="Y63" s="108">
        <f t="shared" si="67"/>
        <v>9</v>
      </c>
      <c r="AA63" s="115">
        <f t="shared" si="68"/>
        <v>12</v>
      </c>
      <c r="AB63" s="116">
        <f t="shared" si="69"/>
        <v>10</v>
      </c>
      <c r="AC63" s="115">
        <f t="shared" si="70"/>
        <v>11</v>
      </c>
      <c r="AD63" s="116">
        <f t="shared" si="71"/>
        <v>7</v>
      </c>
      <c r="AE63" s="115">
        <f t="shared" si="72"/>
        <v>11</v>
      </c>
      <c r="AF63" s="116">
        <f t="shared" si="73"/>
        <v>8</v>
      </c>
      <c r="AG63" s="115">
        <f t="shared" si="74"/>
        <v>0</v>
      </c>
      <c r="AH63" s="116">
        <f t="shared" si="75"/>
        <v>0</v>
      </c>
      <c r="AI63" s="115">
        <f t="shared" si="76"/>
        <v>0</v>
      </c>
      <c r="AJ63" s="116">
        <f t="shared" si="77"/>
        <v>0</v>
      </c>
      <c r="AL63" s="217">
        <f>IF(OR(ISBLANK(AL53),ISBLANK(AL54)),0,1)</f>
        <v>0</v>
      </c>
      <c r="AM63" s="437">
        <f t="shared" si="78"/>
        <v>0</v>
      </c>
      <c r="AN63" s="225">
        <f t="shared" si="79"/>
        <v>0</v>
      </c>
      <c r="AO63" s="437">
        <f t="shared" si="80"/>
        <v>0</v>
      </c>
      <c r="AP63" s="225">
        <f t="shared" si="81"/>
        <v>0</v>
      </c>
      <c r="AQ63" s="437">
        <f t="shared" si="82"/>
        <v>0</v>
      </c>
      <c r="AR63" s="225">
        <f t="shared" si="83"/>
        <v>0</v>
      </c>
    </row>
    <row r="64" spans="1:44" ht="16.5" outlineLevel="1" thickBot="1">
      <c r="A64" s="77"/>
      <c r="B64" s="362" t="s">
        <v>80</v>
      </c>
      <c r="C64" s="182"/>
      <c r="D64" s="119" t="str">
        <f>IF(D55&gt;"",D55,"")</f>
        <v>Moisseev Maximus</v>
      </c>
      <c r="E64" s="120" t="str">
        <f>IF(D56&gt;"",D56,"")</f>
        <v>Miranda Laiho Seppo</v>
      </c>
      <c r="F64" s="121"/>
      <c r="G64" s="122"/>
      <c r="H64" s="470">
        <v>2</v>
      </c>
      <c r="I64" s="545"/>
      <c r="J64" s="470">
        <v>5</v>
      </c>
      <c r="K64" s="545"/>
      <c r="L64" s="470">
        <v>6</v>
      </c>
      <c r="M64" s="545"/>
      <c r="N64" s="470"/>
      <c r="O64" s="545"/>
      <c r="P64" s="470"/>
      <c r="Q64" s="545"/>
      <c r="R64" s="123">
        <f t="shared" si="63"/>
        <v>3</v>
      </c>
      <c r="S64" s="124">
        <f t="shared" si="64"/>
        <v>0</v>
      </c>
      <c r="T64" s="125"/>
      <c r="U64" s="126"/>
      <c r="W64" s="106">
        <f t="shared" si="65"/>
        <v>33</v>
      </c>
      <c r="X64" s="107">
        <f t="shared" si="66"/>
        <v>13</v>
      </c>
      <c r="Y64" s="108">
        <f t="shared" si="67"/>
        <v>20</v>
      </c>
      <c r="AA64" s="127">
        <f t="shared" si="68"/>
        <v>11</v>
      </c>
      <c r="AB64" s="128">
        <f t="shared" si="69"/>
        <v>2</v>
      </c>
      <c r="AC64" s="127">
        <f t="shared" si="70"/>
        <v>11</v>
      </c>
      <c r="AD64" s="128">
        <f t="shared" si="71"/>
        <v>5</v>
      </c>
      <c r="AE64" s="127">
        <f t="shared" si="72"/>
        <v>11</v>
      </c>
      <c r="AF64" s="128">
        <f t="shared" si="73"/>
        <v>6</v>
      </c>
      <c r="AG64" s="127">
        <f t="shared" si="74"/>
        <v>0</v>
      </c>
      <c r="AH64" s="128">
        <f t="shared" si="75"/>
        <v>0</v>
      </c>
      <c r="AI64" s="127">
        <f t="shared" si="76"/>
        <v>0</v>
      </c>
      <c r="AJ64" s="128">
        <f t="shared" si="77"/>
        <v>0</v>
      </c>
      <c r="AL64" s="435">
        <f>IF(OR(ISBLANK(AL55),ISBLANK(AL56)),0,1)</f>
        <v>0</v>
      </c>
      <c r="AM64" s="438">
        <f t="shared" si="78"/>
        <v>0</v>
      </c>
      <c r="AN64" s="277">
        <f t="shared" si="79"/>
        <v>0</v>
      </c>
      <c r="AO64" s="438">
        <f t="shared" si="80"/>
        <v>0</v>
      </c>
      <c r="AP64" s="277">
        <f t="shared" si="81"/>
        <v>0</v>
      </c>
      <c r="AQ64" s="438">
        <f t="shared" si="82"/>
        <v>0</v>
      </c>
      <c r="AR64" s="277">
        <f t="shared" si="83"/>
        <v>0</v>
      </c>
    </row>
    <row r="65" ht="16.5" thickBot="1" thickTop="1"/>
    <row r="66" spans="2:21" ht="16.5" thickTop="1">
      <c r="B66" s="1"/>
      <c r="C66" s="179"/>
      <c r="D66" s="2" t="s">
        <v>126</v>
      </c>
      <c r="E66" s="3"/>
      <c r="F66" s="3"/>
      <c r="G66" s="3"/>
      <c r="H66" s="4"/>
      <c r="I66" s="3"/>
      <c r="J66" s="5" t="s">
        <v>0</v>
      </c>
      <c r="K66" s="6"/>
      <c r="L66" s="492" t="s">
        <v>29</v>
      </c>
      <c r="M66" s="493"/>
      <c r="N66" s="493"/>
      <c r="O66" s="494"/>
      <c r="P66" s="495" t="s">
        <v>2</v>
      </c>
      <c r="Q66" s="496"/>
      <c r="R66" s="496"/>
      <c r="S66" s="497">
        <v>5</v>
      </c>
      <c r="T66" s="498"/>
      <c r="U66" s="499"/>
    </row>
    <row r="67" spans="2:46" ht="16.5" thickBot="1">
      <c r="B67" s="7"/>
      <c r="C67" s="180"/>
      <c r="D67" s="8" t="s">
        <v>3</v>
      </c>
      <c r="E67" s="9" t="s">
        <v>4</v>
      </c>
      <c r="F67" s="500">
        <v>4</v>
      </c>
      <c r="G67" s="501"/>
      <c r="H67" s="502"/>
      <c r="I67" s="503" t="s">
        <v>5</v>
      </c>
      <c r="J67" s="504"/>
      <c r="K67" s="504"/>
      <c r="L67" s="505">
        <v>41342</v>
      </c>
      <c r="M67" s="505"/>
      <c r="N67" s="505"/>
      <c r="O67" s="506"/>
      <c r="P67" s="10" t="s">
        <v>6</v>
      </c>
      <c r="Q67" s="194"/>
      <c r="R67" s="194"/>
      <c r="S67" s="507">
        <v>0.4166666666666667</v>
      </c>
      <c r="T67" s="508"/>
      <c r="U67" s="509"/>
      <c r="AM67" s="510" t="s">
        <v>389</v>
      </c>
      <c r="AN67" s="511"/>
      <c r="AO67" s="396"/>
      <c r="AP67" s="396"/>
      <c r="AQ67" s="396"/>
      <c r="AR67" s="396"/>
      <c r="AS67" s="413" t="s">
        <v>390</v>
      </c>
      <c r="AT67" s="413" t="s">
        <v>391</v>
      </c>
    </row>
    <row r="68" spans="2:46" ht="16.5" thickTop="1">
      <c r="B68" s="12"/>
      <c r="C68" s="184" t="s">
        <v>145</v>
      </c>
      <c r="D68" s="13" t="s">
        <v>7</v>
      </c>
      <c r="E68" s="14" t="s">
        <v>8</v>
      </c>
      <c r="F68" s="488" t="s">
        <v>9</v>
      </c>
      <c r="G68" s="489"/>
      <c r="H68" s="488" t="s">
        <v>10</v>
      </c>
      <c r="I68" s="489"/>
      <c r="J68" s="488" t="s">
        <v>11</v>
      </c>
      <c r="K68" s="489"/>
      <c r="L68" s="488" t="s">
        <v>12</v>
      </c>
      <c r="M68" s="489"/>
      <c r="N68" s="488"/>
      <c r="O68" s="489"/>
      <c r="P68" s="15" t="s">
        <v>13</v>
      </c>
      <c r="Q68" s="16" t="s">
        <v>14</v>
      </c>
      <c r="R68" s="17" t="s">
        <v>15</v>
      </c>
      <c r="S68" s="18"/>
      <c r="T68" s="490" t="s">
        <v>16</v>
      </c>
      <c r="U68" s="491"/>
      <c r="W68" s="78" t="s">
        <v>64</v>
      </c>
      <c r="X68" s="79"/>
      <c r="Y68" s="80" t="s">
        <v>65</v>
      </c>
      <c r="AL68" s="414" t="s">
        <v>392</v>
      </c>
      <c r="AM68" s="415" t="s">
        <v>393</v>
      </c>
      <c r="AN68" s="415" t="s">
        <v>394</v>
      </c>
      <c r="AO68" s="416" t="s">
        <v>395</v>
      </c>
      <c r="AP68" s="418" t="s">
        <v>396</v>
      </c>
      <c r="AQ68" s="417" t="s">
        <v>397</v>
      </c>
      <c r="AR68" s="418" t="s">
        <v>398</v>
      </c>
      <c r="AS68" s="414" t="s">
        <v>399</v>
      </c>
      <c r="AT68" s="419" t="s">
        <v>400</v>
      </c>
    </row>
    <row r="69" spans="2:46" ht="15">
      <c r="B69" s="19" t="s">
        <v>9</v>
      </c>
      <c r="C69" s="185">
        <v>1359</v>
      </c>
      <c r="D69" s="20" t="s">
        <v>287</v>
      </c>
      <c r="E69" s="21" t="s">
        <v>26</v>
      </c>
      <c r="F69" s="22"/>
      <c r="G69" s="23"/>
      <c r="H69" s="24">
        <f>+R79</f>
        <v>3</v>
      </c>
      <c r="I69" s="25">
        <f>+S79</f>
        <v>0</v>
      </c>
      <c r="J69" s="24">
        <f>R75</f>
        <v>3</v>
      </c>
      <c r="K69" s="25">
        <f>S75</f>
        <v>1</v>
      </c>
      <c r="L69" s="24">
        <f>R77</f>
        <v>3</v>
      </c>
      <c r="M69" s="25">
        <f>S77</f>
        <v>0</v>
      </c>
      <c r="N69" s="24"/>
      <c r="O69" s="25"/>
      <c r="P69" s="26">
        <f>IF(SUM(F69:O69)=0,"",COUNTIF(G69:G72,"3"))</f>
        <v>3</v>
      </c>
      <c r="Q69" s="27">
        <f>IF(SUM(G69:P69)=0,"",COUNTIF(F69:F72,"3"))</f>
        <v>0</v>
      </c>
      <c r="R69" s="28">
        <f>IF(SUM(F69:O69)=0,"",SUM(G69:G72))</f>
        <v>9</v>
      </c>
      <c r="S69" s="29">
        <f>IF(SUM(F69:O69)=0,"",SUM(F69:F72))</f>
        <v>1</v>
      </c>
      <c r="T69" s="555">
        <v>1</v>
      </c>
      <c r="U69" s="556"/>
      <c r="W69" s="81">
        <f>+W75+W77+W79</f>
        <v>108</v>
      </c>
      <c r="X69" s="82">
        <f>+X75+X77+X79</f>
        <v>79</v>
      </c>
      <c r="Y69" s="83">
        <f>+W69-X69</f>
        <v>29</v>
      </c>
      <c r="AL69" s="431"/>
      <c r="AM69" s="47">
        <f aca="true" t="shared" si="84" ref="AM69:AR69">AM75+AM77+AM79</f>
        <v>0</v>
      </c>
      <c r="AN69" s="47">
        <f t="shared" si="84"/>
        <v>0</v>
      </c>
      <c r="AO69" s="420">
        <f t="shared" si="84"/>
        <v>0</v>
      </c>
      <c r="AP69" s="422">
        <f t="shared" si="84"/>
        <v>0</v>
      </c>
      <c r="AQ69" s="421">
        <f t="shared" si="84"/>
        <v>0</v>
      </c>
      <c r="AR69" s="422">
        <f t="shared" si="84"/>
        <v>0</v>
      </c>
      <c r="AS69" s="423" t="e">
        <f>AO69/AP69</f>
        <v>#DIV/0!</v>
      </c>
      <c r="AT69" s="424" t="e">
        <f>AQ69/AR69</f>
        <v>#DIV/0!</v>
      </c>
    </row>
    <row r="70" spans="2:46" ht="15">
      <c r="B70" s="30" t="s">
        <v>10</v>
      </c>
      <c r="C70" s="185">
        <v>1178</v>
      </c>
      <c r="D70" s="20" t="s">
        <v>288</v>
      </c>
      <c r="E70" s="31" t="s">
        <v>20</v>
      </c>
      <c r="F70" s="32">
        <f>+S79</f>
        <v>0</v>
      </c>
      <c r="G70" s="33">
        <f>+R79</f>
        <v>3</v>
      </c>
      <c r="H70" s="34"/>
      <c r="I70" s="35"/>
      <c r="J70" s="32">
        <f>R78</f>
        <v>3</v>
      </c>
      <c r="K70" s="33">
        <f>S78</f>
        <v>2</v>
      </c>
      <c r="L70" s="32">
        <f>R76</f>
        <v>3</v>
      </c>
      <c r="M70" s="33">
        <f>S76</f>
        <v>1</v>
      </c>
      <c r="N70" s="32"/>
      <c r="O70" s="33"/>
      <c r="P70" s="26">
        <f>IF(SUM(F70:O70)=0,"",COUNTIF(I69:I72,"3"))</f>
        <v>2</v>
      </c>
      <c r="Q70" s="27">
        <f>IF(SUM(G70:P70)=0,"",COUNTIF(H69:H72,"3"))</f>
        <v>1</v>
      </c>
      <c r="R70" s="28">
        <f>IF(SUM(F70:O70)=0,"",SUM(I69:I72))</f>
        <v>6</v>
      </c>
      <c r="S70" s="29">
        <f>IF(SUM(F70:O70)=0,"",SUM(H69:H72))</f>
        <v>6</v>
      </c>
      <c r="T70" s="555">
        <v>2</v>
      </c>
      <c r="U70" s="556"/>
      <c r="W70" s="81">
        <f>+W76+W78+X79</f>
        <v>112</v>
      </c>
      <c r="X70" s="82">
        <f>+X76+X78+W79</f>
        <v>104</v>
      </c>
      <c r="Y70" s="83">
        <f>+W70-X70</f>
        <v>8</v>
      </c>
      <c r="AL70" s="432"/>
      <c r="AM70" s="47">
        <f>AM76+AM78+AN79</f>
        <v>0</v>
      </c>
      <c r="AN70" s="47">
        <f>AN76+AN78+AM79</f>
        <v>0</v>
      </c>
      <c r="AO70" s="420">
        <f>AO76+AO78+AP79</f>
        <v>0</v>
      </c>
      <c r="AP70" s="422">
        <f>AP76+AP78+AO79</f>
        <v>0</v>
      </c>
      <c r="AQ70" s="421">
        <f>AQ76+AQ78+AR79</f>
        <v>0</v>
      </c>
      <c r="AR70" s="422">
        <f>AR76+AR78+AQ79</f>
        <v>0</v>
      </c>
      <c r="AS70" s="423" t="e">
        <f>AO70/AP70</f>
        <v>#DIV/0!</v>
      </c>
      <c r="AT70" s="424" t="e">
        <f>AQ70/AR70</f>
        <v>#DIV/0!</v>
      </c>
    </row>
    <row r="71" spans="2:46" ht="15">
      <c r="B71" s="30" t="s">
        <v>11</v>
      </c>
      <c r="C71" s="185">
        <v>1047</v>
      </c>
      <c r="D71" s="20" t="s">
        <v>289</v>
      </c>
      <c r="E71" s="31" t="s">
        <v>25</v>
      </c>
      <c r="F71" s="32">
        <f>+S75</f>
        <v>1</v>
      </c>
      <c r="G71" s="33">
        <f>+R75</f>
        <v>3</v>
      </c>
      <c r="H71" s="32">
        <f>S78</f>
        <v>2</v>
      </c>
      <c r="I71" s="33">
        <f>R78</f>
        <v>3</v>
      </c>
      <c r="J71" s="34"/>
      <c r="K71" s="35"/>
      <c r="L71" s="32">
        <f>R80</f>
        <v>3</v>
      </c>
      <c r="M71" s="33">
        <f>S80</f>
        <v>1</v>
      </c>
      <c r="N71" s="32"/>
      <c r="O71" s="33"/>
      <c r="P71" s="26">
        <f>IF(SUM(F71:O71)=0,"",COUNTIF(K69:K72,"3"))</f>
        <v>1</v>
      </c>
      <c r="Q71" s="27">
        <f>IF(SUM(G71:P71)=0,"",COUNTIF(J69:J72,"3"))</f>
        <v>2</v>
      </c>
      <c r="R71" s="28">
        <f>IF(SUM(F71:O71)=0,"",SUM(K69:K72))</f>
        <v>6</v>
      </c>
      <c r="S71" s="29">
        <f>IF(SUM(F71:O71)=0,"",SUM(J69:J72))</f>
        <v>7</v>
      </c>
      <c r="T71" s="555">
        <v>3</v>
      </c>
      <c r="U71" s="556"/>
      <c r="W71" s="81">
        <f>+X75+X78+W80</f>
        <v>119</v>
      </c>
      <c r="X71" s="82">
        <f>+W75+W78+X80</f>
        <v>126</v>
      </c>
      <c r="Y71" s="83">
        <f>+W71-X71</f>
        <v>-7</v>
      </c>
      <c r="AL71" s="432"/>
      <c r="AM71" s="47">
        <f>AN75+AN78+AM80</f>
        <v>0</v>
      </c>
      <c r="AN71" s="47">
        <f>AM75+AM78+AN80</f>
        <v>0</v>
      </c>
      <c r="AO71" s="420">
        <f>AP75+AP78+AO80</f>
        <v>0</v>
      </c>
      <c r="AP71" s="422">
        <f>AO75+AO78+AP80</f>
        <v>0</v>
      </c>
      <c r="AQ71" s="421">
        <f>AR75+AR78+AQ80</f>
        <v>0</v>
      </c>
      <c r="AR71" s="422">
        <f>AQ75+AQ78+AR80</f>
        <v>0</v>
      </c>
      <c r="AS71" s="423" t="e">
        <f>AO71/AP71</f>
        <v>#DIV/0!</v>
      </c>
      <c r="AT71" s="424" t="e">
        <f>AQ71/AR71</f>
        <v>#DIV/0!</v>
      </c>
    </row>
    <row r="72" spans="2:46" ht="15.75" thickBot="1">
      <c r="B72" s="36" t="s">
        <v>12</v>
      </c>
      <c r="C72" s="186">
        <v>959</v>
      </c>
      <c r="D72" s="37" t="s">
        <v>282</v>
      </c>
      <c r="E72" s="38" t="s">
        <v>17</v>
      </c>
      <c r="F72" s="39">
        <f>S77</f>
        <v>0</v>
      </c>
      <c r="G72" s="40">
        <f>R77</f>
        <v>3</v>
      </c>
      <c r="H72" s="39">
        <f>S76</f>
        <v>1</v>
      </c>
      <c r="I72" s="40">
        <f>R76</f>
        <v>3</v>
      </c>
      <c r="J72" s="39">
        <f>S80</f>
        <v>1</v>
      </c>
      <c r="K72" s="40">
        <f>R80</f>
        <v>3</v>
      </c>
      <c r="L72" s="41"/>
      <c r="M72" s="42"/>
      <c r="N72" s="39"/>
      <c r="O72" s="40"/>
      <c r="P72" s="43">
        <f>IF(SUM(F72:O72)=0,"",COUNTIF(M69:M72,"3"))</f>
        <v>0</v>
      </c>
      <c r="Q72" s="44">
        <f>IF(SUM(G72:P72)=0,"",COUNTIF(L69:L72,"3"))</f>
        <v>3</v>
      </c>
      <c r="R72" s="45">
        <f>IF(SUM(F72:O73)=0,"",SUM(M69:M72))</f>
        <v>2</v>
      </c>
      <c r="S72" s="46">
        <f>IF(SUM(F72:O72)=0,"",SUM(L69:L72))</f>
        <v>9</v>
      </c>
      <c r="T72" s="557">
        <v>4</v>
      </c>
      <c r="U72" s="558"/>
      <c r="W72" s="81">
        <f>+X76+X77+X80</f>
        <v>83</v>
      </c>
      <c r="X72" s="82">
        <f>+W76+W77+W80</f>
        <v>113</v>
      </c>
      <c r="Y72" s="83">
        <f>+W72-X72</f>
        <v>-30</v>
      </c>
      <c r="AL72" s="433"/>
      <c r="AM72" s="425">
        <f>AN76+AN77+AN80</f>
        <v>0</v>
      </c>
      <c r="AN72" s="425">
        <f>AM76+AM77+AM80</f>
        <v>0</v>
      </c>
      <c r="AO72" s="426">
        <f>AP76+AP77+AP80</f>
        <v>0</v>
      </c>
      <c r="AP72" s="428">
        <f>AO76+AO77+AO80</f>
        <v>0</v>
      </c>
      <c r="AQ72" s="427">
        <f>AR76+AR77+AR80</f>
        <v>0</v>
      </c>
      <c r="AR72" s="428">
        <f>AQ76+AQ77+AQ80</f>
        <v>0</v>
      </c>
      <c r="AS72" s="429" t="e">
        <f>AO72/AP72</f>
        <v>#DIV/0!</v>
      </c>
      <c r="AT72" s="430" t="e">
        <f>AQ72/AR72</f>
        <v>#DIV/0!</v>
      </c>
    </row>
    <row r="73" spans="1:26" ht="16.5" outlineLevel="1" thickTop="1">
      <c r="A73" s="77"/>
      <c r="B73" s="84"/>
      <c r="C73" s="132"/>
      <c r="D73" s="85" t="s">
        <v>66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7"/>
      <c r="U73" s="88"/>
      <c r="W73" s="89"/>
      <c r="X73" s="90" t="s">
        <v>67</v>
      </c>
      <c r="Y73" s="91">
        <f>SUM(Y69:Y72)</f>
        <v>0</v>
      </c>
      <c r="Z73" s="90" t="str">
        <f>IF(Y73=0,"OK","Virhe")</f>
        <v>OK</v>
      </c>
    </row>
    <row r="74" spans="1:25" ht="16.5" outlineLevel="1" thickBot="1">
      <c r="A74" s="77"/>
      <c r="B74" s="92"/>
      <c r="C74" s="359"/>
      <c r="D74" s="93" t="s">
        <v>68</v>
      </c>
      <c r="E74" s="94"/>
      <c r="F74" s="94"/>
      <c r="G74" s="95"/>
      <c r="H74" s="483" t="s">
        <v>69</v>
      </c>
      <c r="I74" s="484"/>
      <c r="J74" s="485" t="s">
        <v>70</v>
      </c>
      <c r="K74" s="553"/>
      <c r="L74" s="485" t="s">
        <v>71</v>
      </c>
      <c r="M74" s="553"/>
      <c r="N74" s="485" t="s">
        <v>72</v>
      </c>
      <c r="O74" s="553"/>
      <c r="P74" s="485" t="s">
        <v>73</v>
      </c>
      <c r="Q74" s="553"/>
      <c r="R74" s="486" t="s">
        <v>74</v>
      </c>
      <c r="S74" s="554"/>
      <c r="U74" s="96"/>
      <c r="W74" s="97" t="s">
        <v>64</v>
      </c>
      <c r="X74" s="98"/>
      <c r="Y74" s="80" t="s">
        <v>65</v>
      </c>
    </row>
    <row r="75" spans="1:44" ht="15.75" outlineLevel="1">
      <c r="A75" s="77"/>
      <c r="B75" s="360" t="s">
        <v>75</v>
      </c>
      <c r="C75" s="181"/>
      <c r="D75" s="99" t="str">
        <f>IF(D69&gt;"",D69,"")</f>
        <v>Ojala Matias</v>
      </c>
      <c r="E75" s="100" t="str">
        <f>IF(D71&gt;"",D71,"")</f>
        <v>Miranda Laiho Juhani</v>
      </c>
      <c r="F75" s="86"/>
      <c r="G75" s="101"/>
      <c r="H75" s="549">
        <v>9</v>
      </c>
      <c r="I75" s="550"/>
      <c r="J75" s="547">
        <v>9</v>
      </c>
      <c r="K75" s="548"/>
      <c r="L75" s="547">
        <v>-9</v>
      </c>
      <c r="M75" s="548"/>
      <c r="N75" s="547">
        <v>8</v>
      </c>
      <c r="O75" s="548"/>
      <c r="P75" s="551"/>
      <c r="Q75" s="552"/>
      <c r="R75" s="102">
        <f aca="true" t="shared" si="85" ref="R75:R80">IF(COUNT(H75:P75)=0,"",COUNTIF(H75:P75,"&gt;=0"))</f>
        <v>3</v>
      </c>
      <c r="S75" s="103">
        <f aca="true" t="shared" si="86" ref="S75:S80">IF(COUNT(H75:P75)=0,"",(IF(LEFT(H75,1)="-",1,0)+IF(LEFT(J75,1)="-",1,0)+IF(LEFT(L75,1)="-",1,0)+IF(LEFT(N75,1)="-",1,0)+IF(LEFT(P75,1)="-",1,0)))</f>
        <v>1</v>
      </c>
      <c r="T75" s="104"/>
      <c r="U75" s="105"/>
      <c r="W75" s="106">
        <f aca="true" t="shared" si="87" ref="W75:W80">+AA75+AC75+AE75+AG75+AI75</f>
        <v>42</v>
      </c>
      <c r="X75" s="107">
        <f aca="true" t="shared" si="88" ref="X75:X80">+AB75+AD75+AF75+AH75+AJ75</f>
        <v>37</v>
      </c>
      <c r="Y75" s="108">
        <f aca="true" t="shared" si="89" ref="Y75:Y80">+W75-X75</f>
        <v>5</v>
      </c>
      <c r="AA75" s="109">
        <f aca="true" t="shared" si="90" ref="AA75:AA80">IF(H75="",0,IF(LEFT(H75,1)="-",ABS(H75),(IF(H75&gt;9,H75+2,11))))</f>
        <v>11</v>
      </c>
      <c r="AB75" s="110">
        <f aca="true" t="shared" si="91" ref="AB75:AB80">IF(H75="",0,IF(LEFT(H75,1)="-",(IF(ABS(H75)&gt;9,(ABS(H75)+2),11)),H75))</f>
        <v>9</v>
      </c>
      <c r="AC75" s="109">
        <f aca="true" t="shared" si="92" ref="AC75:AC80">IF(J75="",0,IF(LEFT(J75,1)="-",ABS(J75),(IF(J75&gt;9,J75+2,11))))</f>
        <v>11</v>
      </c>
      <c r="AD75" s="110">
        <f aca="true" t="shared" si="93" ref="AD75:AD80">IF(J75="",0,IF(LEFT(J75,1)="-",(IF(ABS(J75)&gt;9,(ABS(J75)+2),11)),J75))</f>
        <v>9</v>
      </c>
      <c r="AE75" s="109">
        <f aca="true" t="shared" si="94" ref="AE75:AE80">IF(L75="",0,IF(LEFT(L75,1)="-",ABS(L75),(IF(L75&gt;9,L75+2,11))))</f>
        <v>9</v>
      </c>
      <c r="AF75" s="110">
        <f aca="true" t="shared" si="95" ref="AF75:AF80">IF(L75="",0,IF(LEFT(L75,1)="-",(IF(ABS(L75)&gt;9,(ABS(L75)+2),11)),L75))</f>
        <v>11</v>
      </c>
      <c r="AG75" s="109">
        <f aca="true" t="shared" si="96" ref="AG75:AG80">IF(N75="",0,IF(LEFT(N75,1)="-",ABS(N75),(IF(N75&gt;9,N75+2,11))))</f>
        <v>11</v>
      </c>
      <c r="AH75" s="110">
        <f aca="true" t="shared" si="97" ref="AH75:AH80">IF(N75="",0,IF(LEFT(N75,1)="-",(IF(ABS(N75)&gt;9,(ABS(N75)+2),11)),N75))</f>
        <v>8</v>
      </c>
      <c r="AI75" s="109">
        <f aca="true" t="shared" si="98" ref="AI75:AI80">IF(P75="",0,IF(LEFT(P75,1)="-",ABS(P75),(IF(P75&gt;9,P75+2,11))))</f>
        <v>0</v>
      </c>
      <c r="AJ75" s="110">
        <f aca="true" t="shared" si="99" ref="AJ75:AJ80">IF(P75="",0,IF(LEFT(P75,1)="-",(IF(ABS(P75)&gt;9,(ABS(P75)+2),11)),P75))</f>
        <v>0</v>
      </c>
      <c r="AL75" s="434">
        <f>IF(OR(ISBLANK(AL69),ISBLANK(AL71)),0,1)</f>
        <v>0</v>
      </c>
      <c r="AM75" s="436">
        <f aca="true" t="shared" si="100" ref="AM75:AM80">IF(AO75=3,1,0)</f>
        <v>0</v>
      </c>
      <c r="AN75" s="211">
        <f aca="true" t="shared" si="101" ref="AN75:AN80">IF(AP75=3,1,0)</f>
        <v>0</v>
      </c>
      <c r="AO75" s="436">
        <f aca="true" t="shared" si="102" ref="AO75:AO80">IF($AL75=1,$AL75*R75,0)</f>
        <v>0</v>
      </c>
      <c r="AP75" s="211">
        <f aca="true" t="shared" si="103" ref="AP75:AP80">IF($AL75=1,$AL75*S75,0)</f>
        <v>0</v>
      </c>
      <c r="AQ75" s="436">
        <f aca="true" t="shared" si="104" ref="AQ75:AQ80">$AL75*W75</f>
        <v>0</v>
      </c>
      <c r="AR75" s="211">
        <f aca="true" t="shared" si="105" ref="AR75:AR80">$AL75*X75</f>
        <v>0</v>
      </c>
    </row>
    <row r="76" spans="1:44" ht="15.75" outlineLevel="1">
      <c r="A76" s="77"/>
      <c r="B76" s="361" t="s">
        <v>76</v>
      </c>
      <c r="C76" s="181"/>
      <c r="D76" s="99" t="str">
        <f>IF(D70&gt;"",D70,"")</f>
        <v>Pihkala Arttu</v>
      </c>
      <c r="E76" s="111" t="str">
        <f>IF(D72&gt;"",D72,"")</f>
        <v>Larkin Stepan</v>
      </c>
      <c r="F76" s="112"/>
      <c r="G76" s="101"/>
      <c r="H76" s="467">
        <v>3</v>
      </c>
      <c r="I76" s="543"/>
      <c r="J76" s="467">
        <v>6</v>
      </c>
      <c r="K76" s="543"/>
      <c r="L76" s="467">
        <v>-9</v>
      </c>
      <c r="M76" s="543"/>
      <c r="N76" s="467">
        <v>7</v>
      </c>
      <c r="O76" s="543"/>
      <c r="P76" s="467"/>
      <c r="Q76" s="543"/>
      <c r="R76" s="102">
        <f t="shared" si="85"/>
        <v>3</v>
      </c>
      <c r="S76" s="103">
        <f t="shared" si="86"/>
        <v>1</v>
      </c>
      <c r="T76" s="113"/>
      <c r="U76" s="114"/>
      <c r="W76" s="106">
        <f t="shared" si="87"/>
        <v>42</v>
      </c>
      <c r="X76" s="107">
        <f t="shared" si="88"/>
        <v>27</v>
      </c>
      <c r="Y76" s="108">
        <f t="shared" si="89"/>
        <v>15</v>
      </c>
      <c r="AA76" s="115">
        <f t="shared" si="90"/>
        <v>11</v>
      </c>
      <c r="AB76" s="116">
        <f t="shared" si="91"/>
        <v>3</v>
      </c>
      <c r="AC76" s="115">
        <f t="shared" si="92"/>
        <v>11</v>
      </c>
      <c r="AD76" s="116">
        <f t="shared" si="93"/>
        <v>6</v>
      </c>
      <c r="AE76" s="115">
        <f t="shared" si="94"/>
        <v>9</v>
      </c>
      <c r="AF76" s="116">
        <f t="shared" si="95"/>
        <v>11</v>
      </c>
      <c r="AG76" s="115">
        <f t="shared" si="96"/>
        <v>11</v>
      </c>
      <c r="AH76" s="116">
        <f t="shared" si="97"/>
        <v>7</v>
      </c>
      <c r="AI76" s="115">
        <f t="shared" si="98"/>
        <v>0</v>
      </c>
      <c r="AJ76" s="116">
        <f t="shared" si="99"/>
        <v>0</v>
      </c>
      <c r="AL76" s="217">
        <f>IF(OR(ISBLANK(AL70),ISBLANK(AL72)),0,1)</f>
        <v>0</v>
      </c>
      <c r="AM76" s="437">
        <f t="shared" si="100"/>
        <v>0</v>
      </c>
      <c r="AN76" s="225">
        <f t="shared" si="101"/>
        <v>0</v>
      </c>
      <c r="AO76" s="437">
        <f t="shared" si="102"/>
        <v>0</v>
      </c>
      <c r="AP76" s="225">
        <f t="shared" si="103"/>
        <v>0</v>
      </c>
      <c r="AQ76" s="437">
        <f t="shared" si="104"/>
        <v>0</v>
      </c>
      <c r="AR76" s="225">
        <f t="shared" si="105"/>
        <v>0</v>
      </c>
    </row>
    <row r="77" spans="1:44" ht="16.5" outlineLevel="1" thickBot="1">
      <c r="A77" s="77"/>
      <c r="B77" s="361" t="s">
        <v>77</v>
      </c>
      <c r="C77" s="181"/>
      <c r="D77" s="117" t="str">
        <f>IF(D69&gt;"",D69,"")</f>
        <v>Ojala Matias</v>
      </c>
      <c r="E77" s="118" t="str">
        <f>IF(D72&gt;"",D72,"")</f>
        <v>Larkin Stepan</v>
      </c>
      <c r="F77" s="94"/>
      <c r="G77" s="95"/>
      <c r="H77" s="472">
        <v>8</v>
      </c>
      <c r="I77" s="546"/>
      <c r="J77" s="472">
        <v>5</v>
      </c>
      <c r="K77" s="546"/>
      <c r="L77" s="472">
        <v>6</v>
      </c>
      <c r="M77" s="546"/>
      <c r="N77" s="472"/>
      <c r="O77" s="546"/>
      <c r="P77" s="472"/>
      <c r="Q77" s="546"/>
      <c r="R77" s="102">
        <f t="shared" si="85"/>
        <v>3</v>
      </c>
      <c r="S77" s="103">
        <f t="shared" si="86"/>
        <v>0</v>
      </c>
      <c r="T77" s="113"/>
      <c r="U77" s="114"/>
      <c r="W77" s="106">
        <f t="shared" si="87"/>
        <v>33</v>
      </c>
      <c r="X77" s="107">
        <f t="shared" si="88"/>
        <v>19</v>
      </c>
      <c r="Y77" s="108">
        <f t="shared" si="89"/>
        <v>14</v>
      </c>
      <c r="AA77" s="115">
        <f t="shared" si="90"/>
        <v>11</v>
      </c>
      <c r="AB77" s="116">
        <f t="shared" si="91"/>
        <v>8</v>
      </c>
      <c r="AC77" s="115">
        <f t="shared" si="92"/>
        <v>11</v>
      </c>
      <c r="AD77" s="116">
        <f t="shared" si="93"/>
        <v>5</v>
      </c>
      <c r="AE77" s="115">
        <f t="shared" si="94"/>
        <v>11</v>
      </c>
      <c r="AF77" s="116">
        <f t="shared" si="95"/>
        <v>6</v>
      </c>
      <c r="AG77" s="115">
        <f t="shared" si="96"/>
        <v>0</v>
      </c>
      <c r="AH77" s="116">
        <f t="shared" si="97"/>
        <v>0</v>
      </c>
      <c r="AI77" s="115">
        <f t="shared" si="98"/>
        <v>0</v>
      </c>
      <c r="AJ77" s="116">
        <f t="shared" si="99"/>
        <v>0</v>
      </c>
      <c r="AL77" s="217">
        <f>IF(OR(ISBLANK(AL69),ISBLANK(AL72)),0,1)</f>
        <v>0</v>
      </c>
      <c r="AM77" s="437">
        <f t="shared" si="100"/>
        <v>0</v>
      </c>
      <c r="AN77" s="225">
        <f t="shared" si="101"/>
        <v>0</v>
      </c>
      <c r="AO77" s="437">
        <f t="shared" si="102"/>
        <v>0</v>
      </c>
      <c r="AP77" s="225">
        <f t="shared" si="103"/>
        <v>0</v>
      </c>
      <c r="AQ77" s="437">
        <f t="shared" si="104"/>
        <v>0</v>
      </c>
      <c r="AR77" s="225">
        <f t="shared" si="105"/>
        <v>0</v>
      </c>
    </row>
    <row r="78" spans="1:44" ht="15.75" outlineLevel="1">
      <c r="A78" s="77"/>
      <c r="B78" s="361" t="s">
        <v>78</v>
      </c>
      <c r="C78" s="181"/>
      <c r="D78" s="99" t="str">
        <f>IF(D70&gt;"",D70,"")</f>
        <v>Pihkala Arttu</v>
      </c>
      <c r="E78" s="111" t="str">
        <f>IF(D71&gt;"",D71,"")</f>
        <v>Miranda Laiho Juhani</v>
      </c>
      <c r="F78" s="86"/>
      <c r="G78" s="101"/>
      <c r="H78" s="547">
        <v>7</v>
      </c>
      <c r="I78" s="548"/>
      <c r="J78" s="547">
        <v>7</v>
      </c>
      <c r="K78" s="548"/>
      <c r="L78" s="547">
        <v>-5</v>
      </c>
      <c r="M78" s="548"/>
      <c r="N78" s="547">
        <v>-9</v>
      </c>
      <c r="O78" s="548"/>
      <c r="P78" s="547">
        <v>8</v>
      </c>
      <c r="Q78" s="548"/>
      <c r="R78" s="102">
        <f t="shared" si="85"/>
        <v>3</v>
      </c>
      <c r="S78" s="103">
        <f t="shared" si="86"/>
        <v>2</v>
      </c>
      <c r="T78" s="113"/>
      <c r="U78" s="114"/>
      <c r="W78" s="106">
        <f t="shared" si="87"/>
        <v>47</v>
      </c>
      <c r="X78" s="107">
        <f t="shared" si="88"/>
        <v>44</v>
      </c>
      <c r="Y78" s="108">
        <f t="shared" si="89"/>
        <v>3</v>
      </c>
      <c r="AA78" s="115">
        <f t="shared" si="90"/>
        <v>11</v>
      </c>
      <c r="AB78" s="116">
        <f t="shared" si="91"/>
        <v>7</v>
      </c>
      <c r="AC78" s="115">
        <f t="shared" si="92"/>
        <v>11</v>
      </c>
      <c r="AD78" s="116">
        <f t="shared" si="93"/>
        <v>7</v>
      </c>
      <c r="AE78" s="115">
        <f t="shared" si="94"/>
        <v>5</v>
      </c>
      <c r="AF78" s="116">
        <f t="shared" si="95"/>
        <v>11</v>
      </c>
      <c r="AG78" s="115">
        <f t="shared" si="96"/>
        <v>9</v>
      </c>
      <c r="AH78" s="116">
        <f t="shared" si="97"/>
        <v>11</v>
      </c>
      <c r="AI78" s="115">
        <f t="shared" si="98"/>
        <v>11</v>
      </c>
      <c r="AJ78" s="116">
        <f t="shared" si="99"/>
        <v>8</v>
      </c>
      <c r="AL78" s="217">
        <f>IF(OR(ISBLANK(AL70),ISBLANK(AL71)),0,1)</f>
        <v>0</v>
      </c>
      <c r="AM78" s="437">
        <f t="shared" si="100"/>
        <v>0</v>
      </c>
      <c r="AN78" s="225">
        <f t="shared" si="101"/>
        <v>0</v>
      </c>
      <c r="AO78" s="437">
        <f t="shared" si="102"/>
        <v>0</v>
      </c>
      <c r="AP78" s="225">
        <f t="shared" si="103"/>
        <v>0</v>
      </c>
      <c r="AQ78" s="437">
        <f t="shared" si="104"/>
        <v>0</v>
      </c>
      <c r="AR78" s="225">
        <f t="shared" si="105"/>
        <v>0</v>
      </c>
    </row>
    <row r="79" spans="1:44" ht="15.75" outlineLevel="1">
      <c r="A79" s="77"/>
      <c r="B79" s="361" t="s">
        <v>79</v>
      </c>
      <c r="C79" s="181"/>
      <c r="D79" s="99" t="str">
        <f>IF(D69&gt;"",D69,"")</f>
        <v>Ojala Matias</v>
      </c>
      <c r="E79" s="111" t="str">
        <f>IF(D70&gt;"",D70,"")</f>
        <v>Pihkala Arttu</v>
      </c>
      <c r="F79" s="112"/>
      <c r="G79" s="101"/>
      <c r="H79" s="467">
        <v>7</v>
      </c>
      <c r="I79" s="543"/>
      <c r="J79" s="467">
        <v>8</v>
      </c>
      <c r="K79" s="543"/>
      <c r="L79" s="469">
        <v>8</v>
      </c>
      <c r="M79" s="544"/>
      <c r="N79" s="467"/>
      <c r="O79" s="543"/>
      <c r="P79" s="467"/>
      <c r="Q79" s="543"/>
      <c r="R79" s="102">
        <f t="shared" si="85"/>
        <v>3</v>
      </c>
      <c r="S79" s="103">
        <f t="shared" si="86"/>
        <v>0</v>
      </c>
      <c r="T79" s="113"/>
      <c r="U79" s="114"/>
      <c r="W79" s="106">
        <f t="shared" si="87"/>
        <v>33</v>
      </c>
      <c r="X79" s="107">
        <f t="shared" si="88"/>
        <v>23</v>
      </c>
      <c r="Y79" s="108">
        <f t="shared" si="89"/>
        <v>10</v>
      </c>
      <c r="AA79" s="115">
        <f t="shared" si="90"/>
        <v>11</v>
      </c>
      <c r="AB79" s="116">
        <f t="shared" si="91"/>
        <v>7</v>
      </c>
      <c r="AC79" s="115">
        <f t="shared" si="92"/>
        <v>11</v>
      </c>
      <c r="AD79" s="116">
        <f t="shared" si="93"/>
        <v>8</v>
      </c>
      <c r="AE79" s="115">
        <f t="shared" si="94"/>
        <v>11</v>
      </c>
      <c r="AF79" s="116">
        <f t="shared" si="95"/>
        <v>8</v>
      </c>
      <c r="AG79" s="115">
        <f t="shared" si="96"/>
        <v>0</v>
      </c>
      <c r="AH79" s="116">
        <f t="shared" si="97"/>
        <v>0</v>
      </c>
      <c r="AI79" s="115">
        <f t="shared" si="98"/>
        <v>0</v>
      </c>
      <c r="AJ79" s="116">
        <f t="shared" si="99"/>
        <v>0</v>
      </c>
      <c r="AL79" s="217">
        <f>IF(OR(ISBLANK(AL69),ISBLANK(AL70)),0,1)</f>
        <v>0</v>
      </c>
      <c r="AM79" s="437">
        <f t="shared" si="100"/>
        <v>0</v>
      </c>
      <c r="AN79" s="225">
        <f t="shared" si="101"/>
        <v>0</v>
      </c>
      <c r="AO79" s="437">
        <f t="shared" si="102"/>
        <v>0</v>
      </c>
      <c r="AP79" s="225">
        <f t="shared" si="103"/>
        <v>0</v>
      </c>
      <c r="AQ79" s="437">
        <f t="shared" si="104"/>
        <v>0</v>
      </c>
      <c r="AR79" s="225">
        <f t="shared" si="105"/>
        <v>0</v>
      </c>
    </row>
    <row r="80" spans="1:44" ht="16.5" outlineLevel="1" thickBot="1">
      <c r="A80" s="77"/>
      <c r="B80" s="362" t="s">
        <v>80</v>
      </c>
      <c r="C80" s="182"/>
      <c r="D80" s="119" t="str">
        <f>IF(D71&gt;"",D71,"")</f>
        <v>Miranda Laiho Juhani</v>
      </c>
      <c r="E80" s="120" t="str">
        <f>IF(D72&gt;"",D72,"")</f>
        <v>Larkin Stepan</v>
      </c>
      <c r="F80" s="121"/>
      <c r="G80" s="122"/>
      <c r="H80" s="470">
        <v>9</v>
      </c>
      <c r="I80" s="545"/>
      <c r="J80" s="470">
        <v>8</v>
      </c>
      <c r="K80" s="545"/>
      <c r="L80" s="470">
        <v>-5</v>
      </c>
      <c r="M80" s="545"/>
      <c r="N80" s="470">
        <v>9</v>
      </c>
      <c r="O80" s="545"/>
      <c r="P80" s="470"/>
      <c r="Q80" s="545"/>
      <c r="R80" s="123">
        <f t="shared" si="85"/>
        <v>3</v>
      </c>
      <c r="S80" s="124">
        <f t="shared" si="86"/>
        <v>1</v>
      </c>
      <c r="T80" s="125"/>
      <c r="U80" s="126"/>
      <c r="W80" s="106">
        <f t="shared" si="87"/>
        <v>38</v>
      </c>
      <c r="X80" s="107">
        <f t="shared" si="88"/>
        <v>37</v>
      </c>
      <c r="Y80" s="108">
        <f t="shared" si="89"/>
        <v>1</v>
      </c>
      <c r="AA80" s="127">
        <f t="shared" si="90"/>
        <v>11</v>
      </c>
      <c r="AB80" s="128">
        <f t="shared" si="91"/>
        <v>9</v>
      </c>
      <c r="AC80" s="127">
        <f t="shared" si="92"/>
        <v>11</v>
      </c>
      <c r="AD80" s="128">
        <f t="shared" si="93"/>
        <v>8</v>
      </c>
      <c r="AE80" s="127">
        <f t="shared" si="94"/>
        <v>5</v>
      </c>
      <c r="AF80" s="128">
        <f t="shared" si="95"/>
        <v>11</v>
      </c>
      <c r="AG80" s="127">
        <f t="shared" si="96"/>
        <v>11</v>
      </c>
      <c r="AH80" s="128">
        <f t="shared" si="97"/>
        <v>9</v>
      </c>
      <c r="AI80" s="127">
        <f t="shared" si="98"/>
        <v>0</v>
      </c>
      <c r="AJ80" s="128">
        <f t="shared" si="99"/>
        <v>0</v>
      </c>
      <c r="AL80" s="435">
        <f>IF(OR(ISBLANK(AL71),ISBLANK(AL72)),0,1)</f>
        <v>0</v>
      </c>
      <c r="AM80" s="438">
        <f t="shared" si="100"/>
        <v>0</v>
      </c>
      <c r="AN80" s="277">
        <f t="shared" si="101"/>
        <v>0</v>
      </c>
      <c r="AO80" s="438">
        <f t="shared" si="102"/>
        <v>0</v>
      </c>
      <c r="AP80" s="277">
        <f t="shared" si="103"/>
        <v>0</v>
      </c>
      <c r="AQ80" s="438">
        <f t="shared" si="104"/>
        <v>0</v>
      </c>
      <c r="AR80" s="277">
        <f t="shared" si="105"/>
        <v>0</v>
      </c>
    </row>
    <row r="81" ht="16.5" thickBot="1" thickTop="1"/>
    <row r="82" spans="2:21" ht="16.5" thickTop="1">
      <c r="B82" s="1"/>
      <c r="C82" s="179"/>
      <c r="D82" s="2" t="s">
        <v>126</v>
      </c>
      <c r="E82" s="3"/>
      <c r="F82" s="3"/>
      <c r="G82" s="3"/>
      <c r="H82" s="4"/>
      <c r="I82" s="3"/>
      <c r="J82" s="5" t="s">
        <v>0</v>
      </c>
      <c r="K82" s="6"/>
      <c r="L82" s="492" t="s">
        <v>29</v>
      </c>
      <c r="M82" s="493"/>
      <c r="N82" s="493"/>
      <c r="O82" s="494"/>
      <c r="P82" s="495" t="s">
        <v>2</v>
      </c>
      <c r="Q82" s="496"/>
      <c r="R82" s="496"/>
      <c r="S82" s="497">
        <v>6</v>
      </c>
      <c r="T82" s="498"/>
      <c r="U82" s="499"/>
    </row>
    <row r="83" spans="2:46" ht="16.5" thickBot="1">
      <c r="B83" s="7"/>
      <c r="C83" s="180"/>
      <c r="D83" s="8" t="s">
        <v>3</v>
      </c>
      <c r="E83" s="9" t="s">
        <v>4</v>
      </c>
      <c r="F83" s="500">
        <v>14</v>
      </c>
      <c r="G83" s="501"/>
      <c r="H83" s="502"/>
      <c r="I83" s="503" t="s">
        <v>5</v>
      </c>
      <c r="J83" s="504"/>
      <c r="K83" s="504"/>
      <c r="L83" s="505">
        <v>41342</v>
      </c>
      <c r="M83" s="505"/>
      <c r="N83" s="505"/>
      <c r="O83" s="506"/>
      <c r="P83" s="10" t="s">
        <v>6</v>
      </c>
      <c r="Q83" s="194"/>
      <c r="R83" s="194"/>
      <c r="S83" s="507">
        <v>0.4166666666666667</v>
      </c>
      <c r="T83" s="508"/>
      <c r="U83" s="509"/>
      <c r="AM83" s="510" t="s">
        <v>389</v>
      </c>
      <c r="AN83" s="511"/>
      <c r="AO83" s="396"/>
      <c r="AP83" s="396"/>
      <c r="AQ83" s="396"/>
      <c r="AR83" s="396"/>
      <c r="AS83" s="413" t="s">
        <v>390</v>
      </c>
      <c r="AT83" s="413" t="s">
        <v>391</v>
      </c>
    </row>
    <row r="84" spans="2:46" ht="16.5" thickTop="1">
      <c r="B84" s="12"/>
      <c r="C84" s="184" t="s">
        <v>145</v>
      </c>
      <c r="D84" s="13" t="s">
        <v>7</v>
      </c>
      <c r="E84" s="14" t="s">
        <v>8</v>
      </c>
      <c r="F84" s="488" t="s">
        <v>9</v>
      </c>
      <c r="G84" s="489"/>
      <c r="H84" s="488" t="s">
        <v>10</v>
      </c>
      <c r="I84" s="489"/>
      <c r="J84" s="488" t="s">
        <v>11</v>
      </c>
      <c r="K84" s="489"/>
      <c r="L84" s="488" t="s">
        <v>12</v>
      </c>
      <c r="M84" s="489"/>
      <c r="N84" s="488"/>
      <c r="O84" s="489"/>
      <c r="P84" s="15" t="s">
        <v>13</v>
      </c>
      <c r="Q84" s="16" t="s">
        <v>14</v>
      </c>
      <c r="R84" s="17" t="s">
        <v>15</v>
      </c>
      <c r="S84" s="18"/>
      <c r="T84" s="490" t="s">
        <v>16</v>
      </c>
      <c r="U84" s="491"/>
      <c r="W84" s="78" t="s">
        <v>64</v>
      </c>
      <c r="X84" s="79"/>
      <c r="Y84" s="80" t="s">
        <v>65</v>
      </c>
      <c r="AL84" s="414" t="s">
        <v>392</v>
      </c>
      <c r="AM84" s="415" t="s">
        <v>393</v>
      </c>
      <c r="AN84" s="415" t="s">
        <v>394</v>
      </c>
      <c r="AO84" s="416" t="s">
        <v>395</v>
      </c>
      <c r="AP84" s="418" t="s">
        <v>396</v>
      </c>
      <c r="AQ84" s="417" t="s">
        <v>397</v>
      </c>
      <c r="AR84" s="418" t="s">
        <v>398</v>
      </c>
      <c r="AS84" s="414" t="s">
        <v>399</v>
      </c>
      <c r="AT84" s="419" t="s">
        <v>400</v>
      </c>
    </row>
    <row r="85" spans="2:46" ht="15">
      <c r="B85" s="19" t="s">
        <v>9</v>
      </c>
      <c r="C85" s="185">
        <v>1340</v>
      </c>
      <c r="D85" s="20" t="s">
        <v>291</v>
      </c>
      <c r="E85" s="21" t="s">
        <v>26</v>
      </c>
      <c r="F85" s="22"/>
      <c r="G85" s="23"/>
      <c r="H85" s="24">
        <f>+R95</f>
        <v>3</v>
      </c>
      <c r="I85" s="25">
        <f>+S95</f>
        <v>0</v>
      </c>
      <c r="J85" s="24">
        <f>R91</f>
        <v>3</v>
      </c>
      <c r="K85" s="25">
        <f>S91</f>
        <v>0</v>
      </c>
      <c r="L85" s="24">
        <f>R93</f>
        <v>3</v>
      </c>
      <c r="M85" s="25">
        <f>S93</f>
        <v>0</v>
      </c>
      <c r="N85" s="24"/>
      <c r="O85" s="25"/>
      <c r="P85" s="26">
        <f>IF(SUM(F85:O85)=0,"",COUNTIF(G85:G88,"3"))</f>
        <v>3</v>
      </c>
      <c r="Q85" s="27">
        <f>IF(SUM(G85:P85)=0,"",COUNTIF(F85:F88,"3"))</f>
        <v>0</v>
      </c>
      <c r="R85" s="28">
        <f>IF(SUM(F85:O85)=0,"",SUM(G85:G88))</f>
        <v>9</v>
      </c>
      <c r="S85" s="29">
        <f>IF(SUM(F85:O85)=0,"",SUM(F85:F88))</f>
        <v>0</v>
      </c>
      <c r="T85" s="555">
        <v>1</v>
      </c>
      <c r="U85" s="556"/>
      <c r="W85" s="81">
        <f>+W91+W93+W95</f>
        <v>99</v>
      </c>
      <c r="X85" s="82">
        <f>+X91+X93+X95</f>
        <v>23</v>
      </c>
      <c r="Y85" s="83">
        <f>+W85-X85</f>
        <v>76</v>
      </c>
      <c r="AL85" s="431"/>
      <c r="AM85" s="47">
        <f aca="true" t="shared" si="106" ref="AM85:AR85">AM91+AM93+AM95</f>
        <v>0</v>
      </c>
      <c r="AN85" s="47">
        <f t="shared" si="106"/>
        <v>0</v>
      </c>
      <c r="AO85" s="420">
        <f t="shared" si="106"/>
        <v>0</v>
      </c>
      <c r="AP85" s="422">
        <f t="shared" si="106"/>
        <v>0</v>
      </c>
      <c r="AQ85" s="421">
        <f t="shared" si="106"/>
        <v>0</v>
      </c>
      <c r="AR85" s="422">
        <f t="shared" si="106"/>
        <v>0</v>
      </c>
      <c r="AS85" s="423" t="e">
        <f>AO85/AP85</f>
        <v>#DIV/0!</v>
      </c>
      <c r="AT85" s="424" t="e">
        <f>AQ85/AR85</f>
        <v>#DIV/0!</v>
      </c>
    </row>
    <row r="86" spans="2:46" ht="15">
      <c r="B86" s="30" t="s">
        <v>10</v>
      </c>
      <c r="C86" s="185">
        <v>1081</v>
      </c>
      <c r="D86" s="20" t="s">
        <v>281</v>
      </c>
      <c r="E86" s="31" t="s">
        <v>25</v>
      </c>
      <c r="F86" s="32">
        <f>+S95</f>
        <v>0</v>
      </c>
      <c r="G86" s="33">
        <f>+R95</f>
        <v>3</v>
      </c>
      <c r="H86" s="34"/>
      <c r="I86" s="35"/>
      <c r="J86" s="32">
        <f>R94</f>
        <v>3</v>
      </c>
      <c r="K86" s="33">
        <f>S94</f>
        <v>0</v>
      </c>
      <c r="L86" s="32">
        <f>R92</f>
        <v>3</v>
      </c>
      <c r="M86" s="33">
        <f>S92</f>
        <v>1</v>
      </c>
      <c r="N86" s="32"/>
      <c r="O86" s="33"/>
      <c r="P86" s="26">
        <f>IF(SUM(F86:O86)=0,"",COUNTIF(I85:I88,"3"))</f>
        <v>2</v>
      </c>
      <c r="Q86" s="27">
        <f>IF(SUM(G86:P86)=0,"",COUNTIF(H85:H88,"3"))</f>
        <v>1</v>
      </c>
      <c r="R86" s="28">
        <f>IF(SUM(F86:O86)=0,"",SUM(I85:I88))</f>
        <v>6</v>
      </c>
      <c r="S86" s="29">
        <f>IF(SUM(F86:O86)=0,"",SUM(H85:H88))</f>
        <v>4</v>
      </c>
      <c r="T86" s="555">
        <v>2</v>
      </c>
      <c r="U86" s="556"/>
      <c r="W86" s="81">
        <f>+W92+W94+X95</f>
        <v>83</v>
      </c>
      <c r="X86" s="82">
        <f>+X92+X94+W95</f>
        <v>79</v>
      </c>
      <c r="Y86" s="83">
        <f>+W86-X86</f>
        <v>4</v>
      </c>
      <c r="AL86" s="432"/>
      <c r="AM86" s="47">
        <f>AM92+AM94+AN95</f>
        <v>0</v>
      </c>
      <c r="AN86" s="47">
        <f>AN92+AN94+AM95</f>
        <v>0</v>
      </c>
      <c r="AO86" s="420">
        <f>AO92+AO94+AP95</f>
        <v>0</v>
      </c>
      <c r="AP86" s="422">
        <f>AP92+AP94+AO95</f>
        <v>0</v>
      </c>
      <c r="AQ86" s="421">
        <f>AQ92+AQ94+AR95</f>
        <v>0</v>
      </c>
      <c r="AR86" s="422">
        <f>AR92+AR94+AQ95</f>
        <v>0</v>
      </c>
      <c r="AS86" s="423" t="e">
        <f>AO86/AP86</f>
        <v>#DIV/0!</v>
      </c>
      <c r="AT86" s="424" t="e">
        <f>AQ86/AR86</f>
        <v>#DIV/0!</v>
      </c>
    </row>
    <row r="87" spans="2:46" ht="15">
      <c r="B87" s="30" t="s">
        <v>11</v>
      </c>
      <c r="C87" s="185">
        <v>975</v>
      </c>
      <c r="D87" s="20" t="s">
        <v>293</v>
      </c>
      <c r="E87" s="31" t="s">
        <v>20</v>
      </c>
      <c r="F87" s="32">
        <f>+S91</f>
        <v>0</v>
      </c>
      <c r="G87" s="33">
        <f>+R91</f>
        <v>3</v>
      </c>
      <c r="H87" s="32">
        <f>S94</f>
        <v>0</v>
      </c>
      <c r="I87" s="33">
        <f>R94</f>
        <v>3</v>
      </c>
      <c r="J87" s="34"/>
      <c r="K87" s="35"/>
      <c r="L87" s="32">
        <f>R96</f>
        <v>1</v>
      </c>
      <c r="M87" s="33">
        <f>S96</f>
        <v>3</v>
      </c>
      <c r="N87" s="32"/>
      <c r="O87" s="33"/>
      <c r="P87" s="26">
        <f>IF(SUM(F87:O87)=0,"",COUNTIF(K85:K88,"3"))</f>
        <v>0</v>
      </c>
      <c r="Q87" s="27">
        <f>IF(SUM(G87:P87)=0,"",COUNTIF(J85:J88,"3"))</f>
        <v>3</v>
      </c>
      <c r="R87" s="28">
        <f>IF(SUM(F87:O87)=0,"",SUM(K85:K88))</f>
        <v>1</v>
      </c>
      <c r="S87" s="29">
        <f>IF(SUM(F87:O87)=0,"",SUM(J85:J88))</f>
        <v>9</v>
      </c>
      <c r="T87" s="555">
        <v>4</v>
      </c>
      <c r="U87" s="556"/>
      <c r="W87" s="81">
        <f>+X91+X94+W96</f>
        <v>59</v>
      </c>
      <c r="X87" s="82">
        <f>+W91+W94+X96</f>
        <v>111</v>
      </c>
      <c r="Y87" s="83">
        <f>+W87-X87</f>
        <v>-52</v>
      </c>
      <c r="AL87" s="432"/>
      <c r="AM87" s="47">
        <f>AN91+AN94+AM96</f>
        <v>0</v>
      </c>
      <c r="AN87" s="47">
        <f>AM91+AM94+AN96</f>
        <v>0</v>
      </c>
      <c r="AO87" s="420">
        <f>AP91+AP94+AO96</f>
        <v>0</v>
      </c>
      <c r="AP87" s="422">
        <f>AO91+AO94+AP96</f>
        <v>0</v>
      </c>
      <c r="AQ87" s="421">
        <f>AR91+AR94+AQ96</f>
        <v>0</v>
      </c>
      <c r="AR87" s="422">
        <f>AQ91+AQ94+AR96</f>
        <v>0</v>
      </c>
      <c r="AS87" s="423" t="e">
        <f>AO87/AP87</f>
        <v>#DIV/0!</v>
      </c>
      <c r="AT87" s="424" t="e">
        <f>AQ87/AR87</f>
        <v>#DIV/0!</v>
      </c>
    </row>
    <row r="88" spans="2:46" ht="15.75" thickBot="1">
      <c r="B88" s="36" t="s">
        <v>12</v>
      </c>
      <c r="C88" s="186">
        <v>952</v>
      </c>
      <c r="D88" s="37" t="s">
        <v>296</v>
      </c>
      <c r="E88" s="38" t="s">
        <v>3</v>
      </c>
      <c r="F88" s="39">
        <f>S93</f>
        <v>0</v>
      </c>
      <c r="G88" s="40">
        <f>R93</f>
        <v>3</v>
      </c>
      <c r="H88" s="39">
        <f>S92</f>
        <v>1</v>
      </c>
      <c r="I88" s="40">
        <f>R92</f>
        <v>3</v>
      </c>
      <c r="J88" s="39">
        <f>S96</f>
        <v>3</v>
      </c>
      <c r="K88" s="40">
        <f>R96</f>
        <v>1</v>
      </c>
      <c r="L88" s="41"/>
      <c r="M88" s="42"/>
      <c r="N88" s="39"/>
      <c r="O88" s="40"/>
      <c r="P88" s="43">
        <f>IF(SUM(F88:O88)=0,"",COUNTIF(M85:M88,"3"))</f>
        <v>1</v>
      </c>
      <c r="Q88" s="44">
        <f>IF(SUM(G88:P88)=0,"",COUNTIF(L85:L88,"3"))</f>
        <v>2</v>
      </c>
      <c r="R88" s="45">
        <f>IF(SUM(F88:O89)=0,"",SUM(M85:M88))</f>
        <v>4</v>
      </c>
      <c r="S88" s="46">
        <f>IF(SUM(F88:O88)=0,"",SUM(L85:L88))</f>
        <v>7</v>
      </c>
      <c r="T88" s="557">
        <v>3</v>
      </c>
      <c r="U88" s="558"/>
      <c r="W88" s="81">
        <f>+X92+X93+X96</f>
        <v>88</v>
      </c>
      <c r="X88" s="82">
        <f>+W92+W93+W96</f>
        <v>116</v>
      </c>
      <c r="Y88" s="83">
        <f>+W88-X88</f>
        <v>-28</v>
      </c>
      <c r="AL88" s="433"/>
      <c r="AM88" s="425">
        <f>AN92+AN93+AN96</f>
        <v>0</v>
      </c>
      <c r="AN88" s="425">
        <f>AM92+AM93+AM96</f>
        <v>0</v>
      </c>
      <c r="AO88" s="426">
        <f>AP92+AP93+AP96</f>
        <v>0</v>
      </c>
      <c r="AP88" s="428">
        <f>AO92+AO93+AO96</f>
        <v>0</v>
      </c>
      <c r="AQ88" s="427">
        <f>AR92+AR93+AR96</f>
        <v>0</v>
      </c>
      <c r="AR88" s="428">
        <f>AQ92+AQ93+AQ96</f>
        <v>0</v>
      </c>
      <c r="AS88" s="429" t="e">
        <f>AO88/AP88</f>
        <v>#DIV/0!</v>
      </c>
      <c r="AT88" s="430" t="e">
        <f>AQ88/AR88</f>
        <v>#DIV/0!</v>
      </c>
    </row>
    <row r="89" spans="1:26" ht="16.5" outlineLevel="1" thickTop="1">
      <c r="A89" s="77"/>
      <c r="B89" s="84"/>
      <c r="C89" s="132"/>
      <c r="D89" s="85" t="s">
        <v>66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7"/>
      <c r="U89" s="88"/>
      <c r="W89" s="89"/>
      <c r="X89" s="90" t="s">
        <v>67</v>
      </c>
      <c r="Y89" s="91">
        <f>SUM(Y85:Y88)</f>
        <v>0</v>
      </c>
      <c r="Z89" s="90" t="str">
        <f>IF(Y89=0,"OK","Virhe")</f>
        <v>OK</v>
      </c>
    </row>
    <row r="90" spans="1:25" ht="16.5" outlineLevel="1" thickBot="1">
      <c r="A90" s="77"/>
      <c r="B90" s="92"/>
      <c r="C90" s="359"/>
      <c r="D90" s="93" t="s">
        <v>68</v>
      </c>
      <c r="E90" s="94"/>
      <c r="F90" s="94"/>
      <c r="G90" s="95"/>
      <c r="H90" s="483" t="s">
        <v>69</v>
      </c>
      <c r="I90" s="484"/>
      <c r="J90" s="485" t="s">
        <v>70</v>
      </c>
      <c r="K90" s="553"/>
      <c r="L90" s="485" t="s">
        <v>71</v>
      </c>
      <c r="M90" s="553"/>
      <c r="N90" s="485" t="s">
        <v>72</v>
      </c>
      <c r="O90" s="553"/>
      <c r="P90" s="485" t="s">
        <v>73</v>
      </c>
      <c r="Q90" s="553"/>
      <c r="R90" s="486" t="s">
        <v>74</v>
      </c>
      <c r="S90" s="554"/>
      <c r="U90" s="96"/>
      <c r="W90" s="97" t="s">
        <v>64</v>
      </c>
      <c r="X90" s="98"/>
      <c r="Y90" s="80" t="s">
        <v>65</v>
      </c>
    </row>
    <row r="91" spans="1:44" ht="15.75" outlineLevel="1">
      <c r="A91" s="77"/>
      <c r="B91" s="360" t="s">
        <v>75</v>
      </c>
      <c r="C91" s="181"/>
      <c r="D91" s="99" t="str">
        <f>IF(D85&gt;"",D85,"")</f>
        <v>Laaksonen Samu</v>
      </c>
      <c r="E91" s="100" t="str">
        <f>IF(D87&gt;"",D87,"")</f>
        <v>Porra Max</v>
      </c>
      <c r="F91" s="86"/>
      <c r="G91" s="101"/>
      <c r="H91" s="549">
        <v>3</v>
      </c>
      <c r="I91" s="550"/>
      <c r="J91" s="547">
        <v>2</v>
      </c>
      <c r="K91" s="548"/>
      <c r="L91" s="547">
        <v>1</v>
      </c>
      <c r="M91" s="548"/>
      <c r="N91" s="547"/>
      <c r="O91" s="548"/>
      <c r="P91" s="551"/>
      <c r="Q91" s="552"/>
      <c r="R91" s="102">
        <f aca="true" t="shared" si="107" ref="R91:R96">IF(COUNT(H91:P91)=0,"",COUNTIF(H91:P91,"&gt;=0"))</f>
        <v>3</v>
      </c>
      <c r="S91" s="103">
        <f aca="true" t="shared" si="108" ref="S91:S96">IF(COUNT(H91:P91)=0,"",(IF(LEFT(H91,1)="-",1,0)+IF(LEFT(J91,1)="-",1,0)+IF(LEFT(L91,1)="-",1,0)+IF(LEFT(N91,1)="-",1,0)+IF(LEFT(P91,1)="-",1,0)))</f>
        <v>0</v>
      </c>
      <c r="T91" s="104"/>
      <c r="U91" s="105"/>
      <c r="W91" s="106">
        <f aca="true" t="shared" si="109" ref="W91:W96">+AA91+AC91+AE91+AG91+AI91</f>
        <v>33</v>
      </c>
      <c r="X91" s="107">
        <f aca="true" t="shared" si="110" ref="X91:X96">+AB91+AD91+AF91+AH91+AJ91</f>
        <v>6</v>
      </c>
      <c r="Y91" s="108">
        <f aca="true" t="shared" si="111" ref="Y91:Y96">+W91-X91</f>
        <v>27</v>
      </c>
      <c r="AA91" s="109">
        <f aca="true" t="shared" si="112" ref="AA91:AA96">IF(H91="",0,IF(LEFT(H91,1)="-",ABS(H91),(IF(H91&gt;9,H91+2,11))))</f>
        <v>11</v>
      </c>
      <c r="AB91" s="110">
        <f aca="true" t="shared" si="113" ref="AB91:AB96">IF(H91="",0,IF(LEFT(H91,1)="-",(IF(ABS(H91)&gt;9,(ABS(H91)+2),11)),H91))</f>
        <v>3</v>
      </c>
      <c r="AC91" s="109">
        <f aca="true" t="shared" si="114" ref="AC91:AC96">IF(J91="",0,IF(LEFT(J91,1)="-",ABS(J91),(IF(J91&gt;9,J91+2,11))))</f>
        <v>11</v>
      </c>
      <c r="AD91" s="110">
        <f aca="true" t="shared" si="115" ref="AD91:AD96">IF(J91="",0,IF(LEFT(J91,1)="-",(IF(ABS(J91)&gt;9,(ABS(J91)+2),11)),J91))</f>
        <v>2</v>
      </c>
      <c r="AE91" s="109">
        <f aca="true" t="shared" si="116" ref="AE91:AE96">IF(L91="",0,IF(LEFT(L91,1)="-",ABS(L91),(IF(L91&gt;9,L91+2,11))))</f>
        <v>11</v>
      </c>
      <c r="AF91" s="110">
        <f aca="true" t="shared" si="117" ref="AF91:AF96">IF(L91="",0,IF(LEFT(L91,1)="-",(IF(ABS(L91)&gt;9,(ABS(L91)+2),11)),L91))</f>
        <v>1</v>
      </c>
      <c r="AG91" s="109">
        <f aca="true" t="shared" si="118" ref="AG91:AG96">IF(N91="",0,IF(LEFT(N91,1)="-",ABS(N91),(IF(N91&gt;9,N91+2,11))))</f>
        <v>0</v>
      </c>
      <c r="AH91" s="110">
        <f aca="true" t="shared" si="119" ref="AH91:AH96">IF(N91="",0,IF(LEFT(N91,1)="-",(IF(ABS(N91)&gt;9,(ABS(N91)+2),11)),N91))</f>
        <v>0</v>
      </c>
      <c r="AI91" s="109">
        <f aca="true" t="shared" si="120" ref="AI91:AI96">IF(P91="",0,IF(LEFT(P91,1)="-",ABS(P91),(IF(P91&gt;9,P91+2,11))))</f>
        <v>0</v>
      </c>
      <c r="AJ91" s="110">
        <f aca="true" t="shared" si="121" ref="AJ91:AJ96">IF(P91="",0,IF(LEFT(P91,1)="-",(IF(ABS(P91)&gt;9,(ABS(P91)+2),11)),P91))</f>
        <v>0</v>
      </c>
      <c r="AL91" s="434">
        <f>IF(OR(ISBLANK(AL85),ISBLANK(AL87)),0,1)</f>
        <v>0</v>
      </c>
      <c r="AM91" s="436">
        <f aca="true" t="shared" si="122" ref="AM91:AM96">IF(AO91=3,1,0)</f>
        <v>0</v>
      </c>
      <c r="AN91" s="211">
        <f aca="true" t="shared" si="123" ref="AN91:AN96">IF(AP91=3,1,0)</f>
        <v>0</v>
      </c>
      <c r="AO91" s="436">
        <f aca="true" t="shared" si="124" ref="AO91:AO96">IF($AL91=1,$AL91*R91,0)</f>
        <v>0</v>
      </c>
      <c r="AP91" s="211">
        <f aca="true" t="shared" si="125" ref="AP91:AP96">IF($AL91=1,$AL91*S91,0)</f>
        <v>0</v>
      </c>
      <c r="AQ91" s="436">
        <f aca="true" t="shared" si="126" ref="AQ91:AQ96">$AL91*W91</f>
        <v>0</v>
      </c>
      <c r="AR91" s="211">
        <f aca="true" t="shared" si="127" ref="AR91:AR96">$AL91*X91</f>
        <v>0</v>
      </c>
    </row>
    <row r="92" spans="1:44" ht="15.75" outlineLevel="1">
      <c r="A92" s="77"/>
      <c r="B92" s="361" t="s">
        <v>76</v>
      </c>
      <c r="C92" s="181"/>
      <c r="D92" s="99" t="str">
        <f>IF(D86&gt;"",D86,"")</f>
        <v>Iso-Järvenpää Juuso</v>
      </c>
      <c r="E92" s="111" t="str">
        <f>IF(D88&gt;"",D88,"")</f>
        <v>Söderholm Gustav</v>
      </c>
      <c r="F92" s="112"/>
      <c r="G92" s="101"/>
      <c r="H92" s="467">
        <v>9</v>
      </c>
      <c r="I92" s="543"/>
      <c r="J92" s="467">
        <v>-9</v>
      </c>
      <c r="K92" s="543"/>
      <c r="L92" s="467">
        <v>5</v>
      </c>
      <c r="M92" s="543"/>
      <c r="N92" s="467">
        <v>9</v>
      </c>
      <c r="O92" s="543"/>
      <c r="P92" s="467"/>
      <c r="Q92" s="543"/>
      <c r="R92" s="102">
        <f t="shared" si="107"/>
        <v>3</v>
      </c>
      <c r="S92" s="103">
        <f t="shared" si="108"/>
        <v>1</v>
      </c>
      <c r="T92" s="113"/>
      <c r="U92" s="114"/>
      <c r="W92" s="106">
        <f t="shared" si="109"/>
        <v>42</v>
      </c>
      <c r="X92" s="107">
        <f t="shared" si="110"/>
        <v>34</v>
      </c>
      <c r="Y92" s="108">
        <f t="shared" si="111"/>
        <v>8</v>
      </c>
      <c r="AA92" s="115">
        <f t="shared" si="112"/>
        <v>11</v>
      </c>
      <c r="AB92" s="116">
        <f t="shared" si="113"/>
        <v>9</v>
      </c>
      <c r="AC92" s="115">
        <f t="shared" si="114"/>
        <v>9</v>
      </c>
      <c r="AD92" s="116">
        <f t="shared" si="115"/>
        <v>11</v>
      </c>
      <c r="AE92" s="115">
        <f t="shared" si="116"/>
        <v>11</v>
      </c>
      <c r="AF92" s="116">
        <f t="shared" si="117"/>
        <v>5</v>
      </c>
      <c r="AG92" s="115">
        <f t="shared" si="118"/>
        <v>11</v>
      </c>
      <c r="AH92" s="116">
        <f t="shared" si="119"/>
        <v>9</v>
      </c>
      <c r="AI92" s="115">
        <f t="shared" si="120"/>
        <v>0</v>
      </c>
      <c r="AJ92" s="116">
        <f t="shared" si="121"/>
        <v>0</v>
      </c>
      <c r="AL92" s="217">
        <f>IF(OR(ISBLANK(AL86),ISBLANK(AL88)),0,1)</f>
        <v>0</v>
      </c>
      <c r="AM92" s="437">
        <f t="shared" si="122"/>
        <v>0</v>
      </c>
      <c r="AN92" s="225">
        <f t="shared" si="123"/>
        <v>0</v>
      </c>
      <c r="AO92" s="437">
        <f t="shared" si="124"/>
        <v>0</v>
      </c>
      <c r="AP92" s="225">
        <f t="shared" si="125"/>
        <v>0</v>
      </c>
      <c r="AQ92" s="437">
        <f t="shared" si="126"/>
        <v>0</v>
      </c>
      <c r="AR92" s="225">
        <f t="shared" si="127"/>
        <v>0</v>
      </c>
    </row>
    <row r="93" spans="1:44" ht="16.5" outlineLevel="1" thickBot="1">
      <c r="A93" s="77"/>
      <c r="B93" s="361" t="s">
        <v>77</v>
      </c>
      <c r="C93" s="181"/>
      <c r="D93" s="117" t="str">
        <f>IF(D85&gt;"",D85,"")</f>
        <v>Laaksonen Samu</v>
      </c>
      <c r="E93" s="118" t="str">
        <f>IF(D88&gt;"",D88,"")</f>
        <v>Söderholm Gustav</v>
      </c>
      <c r="F93" s="94"/>
      <c r="G93" s="95"/>
      <c r="H93" s="472">
        <v>2</v>
      </c>
      <c r="I93" s="546"/>
      <c r="J93" s="472">
        <v>3</v>
      </c>
      <c r="K93" s="546"/>
      <c r="L93" s="472">
        <v>4</v>
      </c>
      <c r="M93" s="546"/>
      <c r="N93" s="472"/>
      <c r="O93" s="546"/>
      <c r="P93" s="472"/>
      <c r="Q93" s="546"/>
      <c r="R93" s="102">
        <f t="shared" si="107"/>
        <v>3</v>
      </c>
      <c r="S93" s="103">
        <f t="shared" si="108"/>
        <v>0</v>
      </c>
      <c r="T93" s="113"/>
      <c r="U93" s="114"/>
      <c r="W93" s="106">
        <f t="shared" si="109"/>
        <v>33</v>
      </c>
      <c r="X93" s="107">
        <f t="shared" si="110"/>
        <v>9</v>
      </c>
      <c r="Y93" s="108">
        <f t="shared" si="111"/>
        <v>24</v>
      </c>
      <c r="AA93" s="115">
        <f t="shared" si="112"/>
        <v>11</v>
      </c>
      <c r="AB93" s="116">
        <f t="shared" si="113"/>
        <v>2</v>
      </c>
      <c r="AC93" s="115">
        <f t="shared" si="114"/>
        <v>11</v>
      </c>
      <c r="AD93" s="116">
        <f t="shared" si="115"/>
        <v>3</v>
      </c>
      <c r="AE93" s="115">
        <f t="shared" si="116"/>
        <v>11</v>
      </c>
      <c r="AF93" s="116">
        <f t="shared" si="117"/>
        <v>4</v>
      </c>
      <c r="AG93" s="115">
        <f t="shared" si="118"/>
        <v>0</v>
      </c>
      <c r="AH93" s="116">
        <f t="shared" si="119"/>
        <v>0</v>
      </c>
      <c r="AI93" s="115">
        <f t="shared" si="120"/>
        <v>0</v>
      </c>
      <c r="AJ93" s="116">
        <f t="shared" si="121"/>
        <v>0</v>
      </c>
      <c r="AL93" s="217">
        <f>IF(OR(ISBLANK(AL85),ISBLANK(AL88)),0,1)</f>
        <v>0</v>
      </c>
      <c r="AM93" s="437">
        <f t="shared" si="122"/>
        <v>0</v>
      </c>
      <c r="AN93" s="225">
        <f t="shared" si="123"/>
        <v>0</v>
      </c>
      <c r="AO93" s="437">
        <f t="shared" si="124"/>
        <v>0</v>
      </c>
      <c r="AP93" s="225">
        <f t="shared" si="125"/>
        <v>0</v>
      </c>
      <c r="AQ93" s="437">
        <f t="shared" si="126"/>
        <v>0</v>
      </c>
      <c r="AR93" s="225">
        <f t="shared" si="127"/>
        <v>0</v>
      </c>
    </row>
    <row r="94" spans="1:44" ht="15.75" outlineLevel="1">
      <c r="A94" s="77"/>
      <c r="B94" s="361" t="s">
        <v>78</v>
      </c>
      <c r="C94" s="181"/>
      <c r="D94" s="99" t="str">
        <f>IF(D86&gt;"",D86,"")</f>
        <v>Iso-Järvenpää Juuso</v>
      </c>
      <c r="E94" s="111" t="str">
        <f>IF(D87&gt;"",D87,"")</f>
        <v>Porra Max</v>
      </c>
      <c r="F94" s="86"/>
      <c r="G94" s="101"/>
      <c r="H94" s="547">
        <v>9</v>
      </c>
      <c r="I94" s="548"/>
      <c r="J94" s="547">
        <v>1</v>
      </c>
      <c r="K94" s="548"/>
      <c r="L94" s="547">
        <v>2</v>
      </c>
      <c r="M94" s="548"/>
      <c r="N94" s="547"/>
      <c r="O94" s="548"/>
      <c r="P94" s="547"/>
      <c r="Q94" s="548"/>
      <c r="R94" s="102">
        <f t="shared" si="107"/>
        <v>3</v>
      </c>
      <c r="S94" s="103">
        <f t="shared" si="108"/>
        <v>0</v>
      </c>
      <c r="T94" s="113"/>
      <c r="U94" s="114"/>
      <c r="W94" s="106">
        <f t="shared" si="109"/>
        <v>33</v>
      </c>
      <c r="X94" s="107">
        <f t="shared" si="110"/>
        <v>12</v>
      </c>
      <c r="Y94" s="108">
        <f t="shared" si="111"/>
        <v>21</v>
      </c>
      <c r="AA94" s="115">
        <f t="shared" si="112"/>
        <v>11</v>
      </c>
      <c r="AB94" s="116">
        <f t="shared" si="113"/>
        <v>9</v>
      </c>
      <c r="AC94" s="115">
        <f t="shared" si="114"/>
        <v>11</v>
      </c>
      <c r="AD94" s="116">
        <f t="shared" si="115"/>
        <v>1</v>
      </c>
      <c r="AE94" s="115">
        <f t="shared" si="116"/>
        <v>11</v>
      </c>
      <c r="AF94" s="116">
        <f t="shared" si="117"/>
        <v>2</v>
      </c>
      <c r="AG94" s="115">
        <f t="shared" si="118"/>
        <v>0</v>
      </c>
      <c r="AH94" s="116">
        <f t="shared" si="119"/>
        <v>0</v>
      </c>
      <c r="AI94" s="115">
        <f t="shared" si="120"/>
        <v>0</v>
      </c>
      <c r="AJ94" s="116">
        <f t="shared" si="121"/>
        <v>0</v>
      </c>
      <c r="AL94" s="217">
        <f>IF(OR(ISBLANK(AL86),ISBLANK(AL87)),0,1)</f>
        <v>0</v>
      </c>
      <c r="AM94" s="437">
        <f t="shared" si="122"/>
        <v>0</v>
      </c>
      <c r="AN94" s="225">
        <f t="shared" si="123"/>
        <v>0</v>
      </c>
      <c r="AO94" s="437">
        <f t="shared" si="124"/>
        <v>0</v>
      </c>
      <c r="AP94" s="225">
        <f t="shared" si="125"/>
        <v>0</v>
      </c>
      <c r="AQ94" s="437">
        <f t="shared" si="126"/>
        <v>0</v>
      </c>
      <c r="AR94" s="225">
        <f t="shared" si="127"/>
        <v>0</v>
      </c>
    </row>
    <row r="95" spans="1:44" ht="15.75" outlineLevel="1">
      <c r="A95" s="77"/>
      <c r="B95" s="361" t="s">
        <v>79</v>
      </c>
      <c r="C95" s="181"/>
      <c r="D95" s="99" t="str">
        <f>IF(D85&gt;"",D85,"")</f>
        <v>Laaksonen Samu</v>
      </c>
      <c r="E95" s="111" t="str">
        <f>IF(D86&gt;"",D86,"")</f>
        <v>Iso-Järvenpää Juuso</v>
      </c>
      <c r="F95" s="112"/>
      <c r="G95" s="101"/>
      <c r="H95" s="467">
        <v>3</v>
      </c>
      <c r="I95" s="543"/>
      <c r="J95" s="467">
        <v>3</v>
      </c>
      <c r="K95" s="543"/>
      <c r="L95" s="469">
        <v>2</v>
      </c>
      <c r="M95" s="544"/>
      <c r="N95" s="467"/>
      <c r="O95" s="543"/>
      <c r="P95" s="467"/>
      <c r="Q95" s="543"/>
      <c r="R95" s="102">
        <f t="shared" si="107"/>
        <v>3</v>
      </c>
      <c r="S95" s="103">
        <f t="shared" si="108"/>
        <v>0</v>
      </c>
      <c r="T95" s="113"/>
      <c r="U95" s="114"/>
      <c r="W95" s="106">
        <f t="shared" si="109"/>
        <v>33</v>
      </c>
      <c r="X95" s="107">
        <f t="shared" si="110"/>
        <v>8</v>
      </c>
      <c r="Y95" s="108">
        <f t="shared" si="111"/>
        <v>25</v>
      </c>
      <c r="AA95" s="115">
        <f t="shared" si="112"/>
        <v>11</v>
      </c>
      <c r="AB95" s="116">
        <f t="shared" si="113"/>
        <v>3</v>
      </c>
      <c r="AC95" s="115">
        <f t="shared" si="114"/>
        <v>11</v>
      </c>
      <c r="AD95" s="116">
        <f t="shared" si="115"/>
        <v>3</v>
      </c>
      <c r="AE95" s="115">
        <f t="shared" si="116"/>
        <v>11</v>
      </c>
      <c r="AF95" s="116">
        <f t="shared" si="117"/>
        <v>2</v>
      </c>
      <c r="AG95" s="115">
        <f t="shared" si="118"/>
        <v>0</v>
      </c>
      <c r="AH95" s="116">
        <f t="shared" si="119"/>
        <v>0</v>
      </c>
      <c r="AI95" s="115">
        <f t="shared" si="120"/>
        <v>0</v>
      </c>
      <c r="AJ95" s="116">
        <f t="shared" si="121"/>
        <v>0</v>
      </c>
      <c r="AL95" s="217">
        <f>IF(OR(ISBLANK(AL85),ISBLANK(AL86)),0,1)</f>
        <v>0</v>
      </c>
      <c r="AM95" s="437">
        <f t="shared" si="122"/>
        <v>0</v>
      </c>
      <c r="AN95" s="225">
        <f t="shared" si="123"/>
        <v>0</v>
      </c>
      <c r="AO95" s="437">
        <f t="shared" si="124"/>
        <v>0</v>
      </c>
      <c r="AP95" s="225">
        <f t="shared" si="125"/>
        <v>0</v>
      </c>
      <c r="AQ95" s="437">
        <f t="shared" si="126"/>
        <v>0</v>
      </c>
      <c r="AR95" s="225">
        <f t="shared" si="127"/>
        <v>0</v>
      </c>
    </row>
    <row r="96" spans="1:44" ht="16.5" outlineLevel="1" thickBot="1">
      <c r="A96" s="77"/>
      <c r="B96" s="362" t="s">
        <v>80</v>
      </c>
      <c r="C96" s="182"/>
      <c r="D96" s="119" t="str">
        <f>IF(D87&gt;"",D87,"")</f>
        <v>Porra Max</v>
      </c>
      <c r="E96" s="120" t="str">
        <f>IF(D88&gt;"",D88,"")</f>
        <v>Söderholm Gustav</v>
      </c>
      <c r="F96" s="121"/>
      <c r="G96" s="122"/>
      <c r="H96" s="470">
        <v>-8</v>
      </c>
      <c r="I96" s="545"/>
      <c r="J96" s="470">
        <v>8</v>
      </c>
      <c r="K96" s="545"/>
      <c r="L96" s="470">
        <v>-10</v>
      </c>
      <c r="M96" s="545"/>
      <c r="N96" s="470">
        <v>-12</v>
      </c>
      <c r="O96" s="545"/>
      <c r="P96" s="470"/>
      <c r="Q96" s="545"/>
      <c r="R96" s="123">
        <f t="shared" si="107"/>
        <v>1</v>
      </c>
      <c r="S96" s="124">
        <f t="shared" si="108"/>
        <v>3</v>
      </c>
      <c r="T96" s="125"/>
      <c r="U96" s="126"/>
      <c r="W96" s="106">
        <f t="shared" si="109"/>
        <v>41</v>
      </c>
      <c r="X96" s="107">
        <f t="shared" si="110"/>
        <v>45</v>
      </c>
      <c r="Y96" s="108">
        <f t="shared" si="111"/>
        <v>-4</v>
      </c>
      <c r="AA96" s="127">
        <f t="shared" si="112"/>
        <v>8</v>
      </c>
      <c r="AB96" s="128">
        <f t="shared" si="113"/>
        <v>11</v>
      </c>
      <c r="AC96" s="127">
        <f t="shared" si="114"/>
        <v>11</v>
      </c>
      <c r="AD96" s="128">
        <f t="shared" si="115"/>
        <v>8</v>
      </c>
      <c r="AE96" s="127">
        <f t="shared" si="116"/>
        <v>10</v>
      </c>
      <c r="AF96" s="128">
        <f t="shared" si="117"/>
        <v>12</v>
      </c>
      <c r="AG96" s="127">
        <f t="shared" si="118"/>
        <v>12</v>
      </c>
      <c r="AH96" s="128">
        <f t="shared" si="119"/>
        <v>14</v>
      </c>
      <c r="AI96" s="127">
        <f t="shared" si="120"/>
        <v>0</v>
      </c>
      <c r="AJ96" s="128">
        <f t="shared" si="121"/>
        <v>0</v>
      </c>
      <c r="AL96" s="435">
        <f>IF(OR(ISBLANK(AL87),ISBLANK(AL88)),0,1)</f>
        <v>0</v>
      </c>
      <c r="AM96" s="438">
        <f t="shared" si="122"/>
        <v>0</v>
      </c>
      <c r="AN96" s="277">
        <f t="shared" si="123"/>
        <v>0</v>
      </c>
      <c r="AO96" s="438">
        <f t="shared" si="124"/>
        <v>0</v>
      </c>
      <c r="AP96" s="277">
        <f t="shared" si="125"/>
        <v>0</v>
      </c>
      <c r="AQ96" s="438">
        <f t="shared" si="126"/>
        <v>0</v>
      </c>
      <c r="AR96" s="277">
        <f t="shared" si="127"/>
        <v>0</v>
      </c>
    </row>
    <row r="97" spans="1:44" ht="16.5" outlineLevel="1" thickTop="1">
      <c r="A97" s="77"/>
      <c r="B97" s="181"/>
      <c r="C97" s="181"/>
      <c r="D97" s="453"/>
      <c r="E97" s="454"/>
      <c r="F97" s="455"/>
      <c r="G97" s="455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7"/>
      <c r="S97" s="458"/>
      <c r="T97" s="47"/>
      <c r="U97" s="47"/>
      <c r="W97" s="459"/>
      <c r="X97" s="459"/>
      <c r="Y97" s="460"/>
      <c r="AA97" s="139"/>
      <c r="AB97" s="273"/>
      <c r="AC97" s="139"/>
      <c r="AD97" s="273"/>
      <c r="AE97" s="139"/>
      <c r="AF97" s="273"/>
      <c r="AG97" s="139"/>
      <c r="AH97" s="273"/>
      <c r="AI97" s="139"/>
      <c r="AJ97" s="273"/>
      <c r="AL97" s="47"/>
      <c r="AM97" s="461"/>
      <c r="AN97" s="47"/>
      <c r="AO97" s="461"/>
      <c r="AP97" s="47"/>
      <c r="AQ97" s="461"/>
      <c r="AR97" s="47"/>
    </row>
    <row r="98" ht="15.75" thickBot="1"/>
    <row r="99" spans="2:21" ht="16.5" thickTop="1">
      <c r="B99" s="1"/>
      <c r="C99" s="179"/>
      <c r="D99" s="2" t="s">
        <v>126</v>
      </c>
      <c r="E99" s="3"/>
      <c r="F99" s="3"/>
      <c r="G99" s="3"/>
      <c r="H99" s="4"/>
      <c r="I99" s="3"/>
      <c r="J99" s="5" t="s">
        <v>0</v>
      </c>
      <c r="K99" s="6"/>
      <c r="L99" s="492" t="s">
        <v>29</v>
      </c>
      <c r="M99" s="493"/>
      <c r="N99" s="493"/>
      <c r="O99" s="494"/>
      <c r="P99" s="495" t="s">
        <v>2</v>
      </c>
      <c r="Q99" s="496"/>
      <c r="R99" s="496"/>
      <c r="S99" s="497">
        <v>7</v>
      </c>
      <c r="T99" s="498"/>
      <c r="U99" s="499"/>
    </row>
    <row r="100" spans="2:46" ht="16.5" thickBot="1">
      <c r="B100" s="7"/>
      <c r="C100" s="180"/>
      <c r="D100" s="8" t="s">
        <v>3</v>
      </c>
      <c r="E100" s="9" t="s">
        <v>4</v>
      </c>
      <c r="F100" s="500">
        <v>5</v>
      </c>
      <c r="G100" s="501"/>
      <c r="H100" s="502"/>
      <c r="I100" s="503" t="s">
        <v>5</v>
      </c>
      <c r="J100" s="504"/>
      <c r="K100" s="504"/>
      <c r="L100" s="505">
        <v>41342</v>
      </c>
      <c r="M100" s="505"/>
      <c r="N100" s="505"/>
      <c r="O100" s="506"/>
      <c r="P100" s="10" t="s">
        <v>6</v>
      </c>
      <c r="Q100" s="194"/>
      <c r="R100" s="194"/>
      <c r="S100" s="507">
        <v>0.4166666666666667</v>
      </c>
      <c r="T100" s="508"/>
      <c r="U100" s="509"/>
      <c r="AM100" s="510" t="s">
        <v>389</v>
      </c>
      <c r="AN100" s="511"/>
      <c r="AO100" s="396"/>
      <c r="AP100" s="396"/>
      <c r="AQ100" s="396"/>
      <c r="AR100" s="396"/>
      <c r="AS100" s="413" t="s">
        <v>390</v>
      </c>
      <c r="AT100" s="413" t="s">
        <v>391</v>
      </c>
    </row>
    <row r="101" spans="2:46" ht="16.5" thickTop="1">
      <c r="B101" s="12"/>
      <c r="C101" s="184" t="s">
        <v>145</v>
      </c>
      <c r="D101" s="13" t="s">
        <v>7</v>
      </c>
      <c r="E101" s="14" t="s">
        <v>8</v>
      </c>
      <c r="F101" s="488" t="s">
        <v>9</v>
      </c>
      <c r="G101" s="489"/>
      <c r="H101" s="488" t="s">
        <v>10</v>
      </c>
      <c r="I101" s="489"/>
      <c r="J101" s="488" t="s">
        <v>11</v>
      </c>
      <c r="K101" s="489"/>
      <c r="L101" s="488" t="s">
        <v>12</v>
      </c>
      <c r="M101" s="489"/>
      <c r="N101" s="488"/>
      <c r="O101" s="489"/>
      <c r="P101" s="15" t="s">
        <v>13</v>
      </c>
      <c r="Q101" s="16" t="s">
        <v>14</v>
      </c>
      <c r="R101" s="17" t="s">
        <v>15</v>
      </c>
      <c r="S101" s="18"/>
      <c r="T101" s="490" t="s">
        <v>16</v>
      </c>
      <c r="U101" s="491"/>
      <c r="W101" s="78" t="s">
        <v>64</v>
      </c>
      <c r="X101" s="79"/>
      <c r="Y101" s="80" t="s">
        <v>65</v>
      </c>
      <c r="AL101" s="414" t="s">
        <v>392</v>
      </c>
      <c r="AM101" s="415" t="s">
        <v>393</v>
      </c>
      <c r="AN101" s="415" t="s">
        <v>394</v>
      </c>
      <c r="AO101" s="416" t="s">
        <v>395</v>
      </c>
      <c r="AP101" s="418" t="s">
        <v>396</v>
      </c>
      <c r="AQ101" s="417" t="s">
        <v>397</v>
      </c>
      <c r="AR101" s="418" t="s">
        <v>398</v>
      </c>
      <c r="AS101" s="414" t="s">
        <v>399</v>
      </c>
      <c r="AT101" s="419" t="s">
        <v>400</v>
      </c>
    </row>
    <row r="102" spans="2:46" ht="15">
      <c r="B102" s="19" t="s">
        <v>9</v>
      </c>
      <c r="C102" s="185">
        <v>1369</v>
      </c>
      <c r="D102" s="20" t="s">
        <v>247</v>
      </c>
      <c r="E102" s="21" t="s">
        <v>28</v>
      </c>
      <c r="F102" s="22"/>
      <c r="G102" s="23"/>
      <c r="H102" s="24">
        <f>+R112</f>
        <v>2</v>
      </c>
      <c r="I102" s="25">
        <f>+S112</f>
        <v>3</v>
      </c>
      <c r="J102" s="24">
        <f>R108</f>
        <v>3</v>
      </c>
      <c r="K102" s="25">
        <f>S108</f>
        <v>0</v>
      </c>
      <c r="L102" s="24">
        <f>R110</f>
        <v>3</v>
      </c>
      <c r="M102" s="25">
        <f>S110</f>
        <v>0</v>
      </c>
      <c r="N102" s="24"/>
      <c r="O102" s="25"/>
      <c r="P102" s="26">
        <f>IF(SUM(F102:O102)=0,"",COUNTIF(G102:G105,"3"))</f>
        <v>2</v>
      </c>
      <c r="Q102" s="27">
        <f>IF(SUM(G102:P102)=0,"",COUNTIF(F102:F105,"3"))</f>
        <v>1</v>
      </c>
      <c r="R102" s="28">
        <f>IF(SUM(F102:O102)=0,"",SUM(G102:G105))</f>
        <v>8</v>
      </c>
      <c r="S102" s="29">
        <f>IF(SUM(F102:O102)=0,"",SUM(F102:F105))</f>
        <v>3</v>
      </c>
      <c r="T102" s="555">
        <v>2</v>
      </c>
      <c r="U102" s="556"/>
      <c r="W102" s="81">
        <f>+W108+W110+W112</f>
        <v>116</v>
      </c>
      <c r="X102" s="82">
        <f>+X108+X110+X112</f>
        <v>77</v>
      </c>
      <c r="Y102" s="83">
        <f>+W102-X102</f>
        <v>39</v>
      </c>
      <c r="AL102" s="431"/>
      <c r="AM102" s="47">
        <f aca="true" t="shared" si="128" ref="AM102:AR102">AM108+AM110+AM112</f>
        <v>0</v>
      </c>
      <c r="AN102" s="47">
        <f t="shared" si="128"/>
        <v>0</v>
      </c>
      <c r="AO102" s="420">
        <f t="shared" si="128"/>
        <v>0</v>
      </c>
      <c r="AP102" s="422">
        <f t="shared" si="128"/>
        <v>0</v>
      </c>
      <c r="AQ102" s="421">
        <f t="shared" si="128"/>
        <v>0</v>
      </c>
      <c r="AR102" s="422">
        <f t="shared" si="128"/>
        <v>0</v>
      </c>
      <c r="AS102" s="423" t="e">
        <f>AO102/AP102</f>
        <v>#DIV/0!</v>
      </c>
      <c r="AT102" s="424" t="e">
        <f>AQ102/AR102</f>
        <v>#DIV/0!</v>
      </c>
    </row>
    <row r="103" spans="2:46" ht="15">
      <c r="B103" s="30" t="s">
        <v>10</v>
      </c>
      <c r="C103" s="185">
        <v>1326</v>
      </c>
      <c r="D103" s="20" t="s">
        <v>249</v>
      </c>
      <c r="E103" s="31" t="s">
        <v>17</v>
      </c>
      <c r="F103" s="32">
        <f>+S112</f>
        <v>3</v>
      </c>
      <c r="G103" s="33">
        <f>+R112</f>
        <v>2</v>
      </c>
      <c r="H103" s="34"/>
      <c r="I103" s="35"/>
      <c r="J103" s="32">
        <f>R111</f>
        <v>3</v>
      </c>
      <c r="K103" s="33">
        <f>S111</f>
        <v>0</v>
      </c>
      <c r="L103" s="32">
        <f>R109</f>
        <v>3</v>
      </c>
      <c r="M103" s="33">
        <f>S109</f>
        <v>0</v>
      </c>
      <c r="N103" s="32"/>
      <c r="O103" s="33"/>
      <c r="P103" s="26">
        <f>IF(SUM(F103:O103)=0,"",COUNTIF(I102:I105,"3"))</f>
        <v>3</v>
      </c>
      <c r="Q103" s="27">
        <f>IF(SUM(G103:P103)=0,"",COUNTIF(H102:H105,"3"))</f>
        <v>0</v>
      </c>
      <c r="R103" s="28">
        <f>IF(SUM(F103:O103)=0,"",SUM(I102:I105))</f>
        <v>9</v>
      </c>
      <c r="S103" s="29">
        <f>IF(SUM(F103:O103)=0,"",SUM(H102:H105))</f>
        <v>2</v>
      </c>
      <c r="T103" s="555">
        <v>1</v>
      </c>
      <c r="U103" s="556"/>
      <c r="W103" s="81">
        <f>+W109+W111+X112</f>
        <v>111</v>
      </c>
      <c r="X103" s="82">
        <f>+X109+X111+W112</f>
        <v>62</v>
      </c>
      <c r="Y103" s="83">
        <f>+W103-X103</f>
        <v>49</v>
      </c>
      <c r="AL103" s="432"/>
      <c r="AM103" s="47">
        <f>AM109+AM111+AN112</f>
        <v>0</v>
      </c>
      <c r="AN103" s="47">
        <f>AN109+AN111+AM112</f>
        <v>0</v>
      </c>
      <c r="AO103" s="420">
        <f>AO109+AO111+AP112</f>
        <v>0</v>
      </c>
      <c r="AP103" s="422">
        <f>AP109+AP111+AO112</f>
        <v>0</v>
      </c>
      <c r="AQ103" s="421">
        <f>AQ109+AQ111+AR112</f>
        <v>0</v>
      </c>
      <c r="AR103" s="422">
        <f>AR109+AR111+AQ112</f>
        <v>0</v>
      </c>
      <c r="AS103" s="423" t="e">
        <f>AO103/AP103</f>
        <v>#DIV/0!</v>
      </c>
      <c r="AT103" s="424" t="e">
        <f>AQ103/AR103</f>
        <v>#DIV/0!</v>
      </c>
    </row>
    <row r="104" spans="2:46" ht="15">
      <c r="B104" s="30" t="s">
        <v>11</v>
      </c>
      <c r="C104" s="185">
        <v>1008</v>
      </c>
      <c r="D104" s="20" t="s">
        <v>290</v>
      </c>
      <c r="E104" s="31" t="s">
        <v>3</v>
      </c>
      <c r="F104" s="32">
        <f>+S108</f>
        <v>0</v>
      </c>
      <c r="G104" s="33">
        <f>+R108</f>
        <v>3</v>
      </c>
      <c r="H104" s="32">
        <f>S111</f>
        <v>0</v>
      </c>
      <c r="I104" s="33">
        <f>R111</f>
        <v>3</v>
      </c>
      <c r="J104" s="34"/>
      <c r="K104" s="35"/>
      <c r="L104" s="32">
        <f>R113</f>
        <v>2</v>
      </c>
      <c r="M104" s="33">
        <f>S113</f>
        <v>3</v>
      </c>
      <c r="N104" s="32"/>
      <c r="O104" s="33"/>
      <c r="P104" s="26">
        <f>IF(SUM(F104:O104)=0,"",COUNTIF(K102:K105,"3"))</f>
        <v>0</v>
      </c>
      <c r="Q104" s="27">
        <f>IF(SUM(G104:P104)=0,"",COUNTIF(J102:J105,"3"))</f>
        <v>3</v>
      </c>
      <c r="R104" s="28">
        <f>IF(SUM(F104:O104)=0,"",SUM(K102:K105))</f>
        <v>2</v>
      </c>
      <c r="S104" s="29">
        <f>IF(SUM(F104:O104)=0,"",SUM(J102:J105))</f>
        <v>9</v>
      </c>
      <c r="T104" s="555">
        <v>4</v>
      </c>
      <c r="U104" s="556"/>
      <c r="W104" s="81">
        <f>+X108+X111+W113</f>
        <v>85</v>
      </c>
      <c r="X104" s="82">
        <f>+W108+W111+X113</f>
        <v>127</v>
      </c>
      <c r="Y104" s="83">
        <f>+W104-X104</f>
        <v>-42</v>
      </c>
      <c r="AL104" s="432"/>
      <c r="AM104" s="47">
        <f>AN108+AN111+AM113</f>
        <v>0</v>
      </c>
      <c r="AN104" s="47">
        <f>AM108+AM111+AN113</f>
        <v>0</v>
      </c>
      <c r="AO104" s="420">
        <f>AP108+AP111+AO113</f>
        <v>0</v>
      </c>
      <c r="AP104" s="422">
        <f>AO108+AO111+AP113</f>
        <v>0</v>
      </c>
      <c r="AQ104" s="421">
        <f>AR108+AR111+AQ113</f>
        <v>0</v>
      </c>
      <c r="AR104" s="422">
        <f>AQ108+AQ111+AR113</f>
        <v>0</v>
      </c>
      <c r="AS104" s="423" t="e">
        <f>AO104/AP104</f>
        <v>#DIV/0!</v>
      </c>
      <c r="AT104" s="424" t="e">
        <f>AQ104/AR104</f>
        <v>#DIV/0!</v>
      </c>
    </row>
    <row r="105" spans="2:46" ht="15.75" thickBot="1">
      <c r="B105" s="36" t="s">
        <v>12</v>
      </c>
      <c r="C105" s="186">
        <v>945</v>
      </c>
      <c r="D105" s="37" t="s">
        <v>294</v>
      </c>
      <c r="E105" s="38" t="s">
        <v>25</v>
      </c>
      <c r="F105" s="39">
        <f>S110</f>
        <v>0</v>
      </c>
      <c r="G105" s="40">
        <f>R110</f>
        <v>3</v>
      </c>
      <c r="H105" s="39">
        <f>S109</f>
        <v>0</v>
      </c>
      <c r="I105" s="40">
        <f>R109</f>
        <v>3</v>
      </c>
      <c r="J105" s="39">
        <f>S113</f>
        <v>3</v>
      </c>
      <c r="K105" s="40">
        <f>R113</f>
        <v>2</v>
      </c>
      <c r="L105" s="41"/>
      <c r="M105" s="42"/>
      <c r="N105" s="39"/>
      <c r="O105" s="40"/>
      <c r="P105" s="43">
        <f>IF(SUM(F105:O105)=0,"",COUNTIF(M102:M105,"3"))</f>
        <v>1</v>
      </c>
      <c r="Q105" s="44">
        <f>IF(SUM(G105:P105)=0,"",COUNTIF(L102:L105,"3"))</f>
        <v>2</v>
      </c>
      <c r="R105" s="45">
        <f>IF(SUM(F105:O106)=0,"",SUM(M102:M105))</f>
        <v>3</v>
      </c>
      <c r="S105" s="46">
        <f>IF(SUM(F105:O105)=0,"",SUM(L102:L105))</f>
        <v>8</v>
      </c>
      <c r="T105" s="557">
        <v>3</v>
      </c>
      <c r="U105" s="558"/>
      <c r="W105" s="81">
        <f>+X109+X110+X113</f>
        <v>79</v>
      </c>
      <c r="X105" s="82">
        <f>+W109+W110+W113</f>
        <v>125</v>
      </c>
      <c r="Y105" s="83">
        <f>+W105-X105</f>
        <v>-46</v>
      </c>
      <c r="AL105" s="433"/>
      <c r="AM105" s="425">
        <f>AN109+AN110+AN113</f>
        <v>0</v>
      </c>
      <c r="AN105" s="425">
        <f>AM109+AM110+AM113</f>
        <v>0</v>
      </c>
      <c r="AO105" s="426">
        <f>AP109+AP110+AP113</f>
        <v>0</v>
      </c>
      <c r="AP105" s="428">
        <f>AO109+AO110+AO113</f>
        <v>0</v>
      </c>
      <c r="AQ105" s="427">
        <f>AR109+AR110+AR113</f>
        <v>0</v>
      </c>
      <c r="AR105" s="428">
        <f>AQ109+AQ110+AQ113</f>
        <v>0</v>
      </c>
      <c r="AS105" s="429" t="e">
        <f>AO105/AP105</f>
        <v>#DIV/0!</v>
      </c>
      <c r="AT105" s="430" t="e">
        <f>AQ105/AR105</f>
        <v>#DIV/0!</v>
      </c>
    </row>
    <row r="106" spans="1:26" ht="16.5" outlineLevel="1" thickTop="1">
      <c r="A106" s="77"/>
      <c r="B106" s="84"/>
      <c r="C106" s="132"/>
      <c r="D106" s="85" t="s">
        <v>66</v>
      </c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7"/>
      <c r="U106" s="88"/>
      <c r="W106" s="89"/>
      <c r="X106" s="90" t="s">
        <v>67</v>
      </c>
      <c r="Y106" s="91">
        <f>SUM(Y102:Y105)</f>
        <v>0</v>
      </c>
      <c r="Z106" s="90" t="str">
        <f>IF(Y106=0,"OK","Virhe")</f>
        <v>OK</v>
      </c>
    </row>
    <row r="107" spans="1:25" ht="16.5" outlineLevel="1" thickBot="1">
      <c r="A107" s="77"/>
      <c r="B107" s="92"/>
      <c r="C107" s="359"/>
      <c r="D107" s="93" t="s">
        <v>68</v>
      </c>
      <c r="E107" s="94"/>
      <c r="F107" s="94"/>
      <c r="G107" s="95"/>
      <c r="H107" s="483" t="s">
        <v>69</v>
      </c>
      <c r="I107" s="484"/>
      <c r="J107" s="485" t="s">
        <v>70</v>
      </c>
      <c r="K107" s="553"/>
      <c r="L107" s="485" t="s">
        <v>71</v>
      </c>
      <c r="M107" s="553"/>
      <c r="N107" s="485" t="s">
        <v>72</v>
      </c>
      <c r="O107" s="553"/>
      <c r="P107" s="485" t="s">
        <v>73</v>
      </c>
      <c r="Q107" s="553"/>
      <c r="R107" s="486" t="s">
        <v>74</v>
      </c>
      <c r="S107" s="554"/>
      <c r="U107" s="96"/>
      <c r="W107" s="97" t="s">
        <v>64</v>
      </c>
      <c r="X107" s="98"/>
      <c r="Y107" s="80" t="s">
        <v>65</v>
      </c>
    </row>
    <row r="108" spans="1:44" ht="15.75" outlineLevel="1">
      <c r="A108" s="77"/>
      <c r="B108" s="360" t="s">
        <v>75</v>
      </c>
      <c r="C108" s="181"/>
      <c r="D108" s="99" t="str">
        <f>IF(D102&gt;"",D102,"")</f>
        <v>Valasti Veeti</v>
      </c>
      <c r="E108" s="100" t="str">
        <f>IF(D104&gt;"",D104,"")</f>
        <v>Wihuri Redmond Liam</v>
      </c>
      <c r="F108" s="86"/>
      <c r="G108" s="101"/>
      <c r="H108" s="549">
        <v>7</v>
      </c>
      <c r="I108" s="550"/>
      <c r="J108" s="547">
        <v>5</v>
      </c>
      <c r="K108" s="548"/>
      <c r="L108" s="547">
        <v>8</v>
      </c>
      <c r="M108" s="548"/>
      <c r="N108" s="547"/>
      <c r="O108" s="548"/>
      <c r="P108" s="551"/>
      <c r="Q108" s="552"/>
      <c r="R108" s="102">
        <f aca="true" t="shared" si="129" ref="R108:R113">IF(COUNT(H108:P108)=0,"",COUNTIF(H108:P108,"&gt;=0"))</f>
        <v>3</v>
      </c>
      <c r="S108" s="103">
        <f aca="true" t="shared" si="130" ref="S108:S113">IF(COUNT(H108:P108)=0,"",(IF(LEFT(H108,1)="-",1,0)+IF(LEFT(J108,1)="-",1,0)+IF(LEFT(L108,1)="-",1,0)+IF(LEFT(N108,1)="-",1,0)+IF(LEFT(P108,1)="-",1,0)))</f>
        <v>0</v>
      </c>
      <c r="T108" s="104"/>
      <c r="U108" s="105"/>
      <c r="W108" s="106">
        <f aca="true" t="shared" si="131" ref="W108:W113">+AA108+AC108+AE108+AG108+AI108</f>
        <v>33</v>
      </c>
      <c r="X108" s="107">
        <f aca="true" t="shared" si="132" ref="X108:X113">+AB108+AD108+AF108+AH108+AJ108</f>
        <v>20</v>
      </c>
      <c r="Y108" s="108">
        <f aca="true" t="shared" si="133" ref="Y108:Y113">+W108-X108</f>
        <v>13</v>
      </c>
      <c r="AA108" s="109">
        <f aca="true" t="shared" si="134" ref="AA108:AA113">IF(H108="",0,IF(LEFT(H108,1)="-",ABS(H108),(IF(H108&gt;9,H108+2,11))))</f>
        <v>11</v>
      </c>
      <c r="AB108" s="110">
        <f aca="true" t="shared" si="135" ref="AB108:AB113">IF(H108="",0,IF(LEFT(H108,1)="-",(IF(ABS(H108)&gt;9,(ABS(H108)+2),11)),H108))</f>
        <v>7</v>
      </c>
      <c r="AC108" s="109">
        <f aca="true" t="shared" si="136" ref="AC108:AC113">IF(J108="",0,IF(LEFT(J108,1)="-",ABS(J108),(IF(J108&gt;9,J108+2,11))))</f>
        <v>11</v>
      </c>
      <c r="AD108" s="110">
        <f aca="true" t="shared" si="137" ref="AD108:AD113">IF(J108="",0,IF(LEFT(J108,1)="-",(IF(ABS(J108)&gt;9,(ABS(J108)+2),11)),J108))</f>
        <v>5</v>
      </c>
      <c r="AE108" s="109">
        <f aca="true" t="shared" si="138" ref="AE108:AE113">IF(L108="",0,IF(LEFT(L108,1)="-",ABS(L108),(IF(L108&gt;9,L108+2,11))))</f>
        <v>11</v>
      </c>
      <c r="AF108" s="110">
        <f aca="true" t="shared" si="139" ref="AF108:AF113">IF(L108="",0,IF(LEFT(L108,1)="-",(IF(ABS(L108)&gt;9,(ABS(L108)+2),11)),L108))</f>
        <v>8</v>
      </c>
      <c r="AG108" s="109">
        <f aca="true" t="shared" si="140" ref="AG108:AG113">IF(N108="",0,IF(LEFT(N108,1)="-",ABS(N108),(IF(N108&gt;9,N108+2,11))))</f>
        <v>0</v>
      </c>
      <c r="AH108" s="110">
        <f aca="true" t="shared" si="141" ref="AH108:AH113">IF(N108="",0,IF(LEFT(N108,1)="-",(IF(ABS(N108)&gt;9,(ABS(N108)+2),11)),N108))</f>
        <v>0</v>
      </c>
      <c r="AI108" s="109">
        <f aca="true" t="shared" si="142" ref="AI108:AI113">IF(P108="",0,IF(LEFT(P108,1)="-",ABS(P108),(IF(P108&gt;9,P108+2,11))))</f>
        <v>0</v>
      </c>
      <c r="AJ108" s="110">
        <f aca="true" t="shared" si="143" ref="AJ108:AJ113">IF(P108="",0,IF(LEFT(P108,1)="-",(IF(ABS(P108)&gt;9,(ABS(P108)+2),11)),P108))</f>
        <v>0</v>
      </c>
      <c r="AL108" s="434">
        <f>IF(OR(ISBLANK(AL102),ISBLANK(AL104)),0,1)</f>
        <v>0</v>
      </c>
      <c r="AM108" s="436">
        <f aca="true" t="shared" si="144" ref="AM108:AM113">IF(AO108=3,1,0)</f>
        <v>0</v>
      </c>
      <c r="AN108" s="211">
        <f aca="true" t="shared" si="145" ref="AN108:AN113">IF(AP108=3,1,0)</f>
        <v>0</v>
      </c>
      <c r="AO108" s="436">
        <f aca="true" t="shared" si="146" ref="AO108:AO113">IF($AL108=1,$AL108*R108,0)</f>
        <v>0</v>
      </c>
      <c r="AP108" s="211">
        <f aca="true" t="shared" si="147" ref="AP108:AP113">IF($AL108=1,$AL108*S108,0)</f>
        <v>0</v>
      </c>
      <c r="AQ108" s="436">
        <f aca="true" t="shared" si="148" ref="AQ108:AQ113">$AL108*W108</f>
        <v>0</v>
      </c>
      <c r="AR108" s="211">
        <f aca="true" t="shared" si="149" ref="AR108:AR113">$AL108*X108</f>
        <v>0</v>
      </c>
    </row>
    <row r="109" spans="1:44" ht="15.75" outlineLevel="1">
      <c r="A109" s="77"/>
      <c r="B109" s="361" t="s">
        <v>76</v>
      </c>
      <c r="C109" s="181"/>
      <c r="D109" s="99" t="str">
        <f>IF(D103&gt;"",D103,"")</f>
        <v>Lotto Max</v>
      </c>
      <c r="E109" s="111" t="str">
        <f>IF(D105&gt;"",D105,"")</f>
        <v>Abudu Malik</v>
      </c>
      <c r="F109" s="112"/>
      <c r="G109" s="101"/>
      <c r="H109" s="467">
        <v>2</v>
      </c>
      <c r="I109" s="543"/>
      <c r="J109" s="467">
        <v>2</v>
      </c>
      <c r="K109" s="543"/>
      <c r="L109" s="467">
        <v>2</v>
      </c>
      <c r="M109" s="543"/>
      <c r="N109" s="467"/>
      <c r="O109" s="543"/>
      <c r="P109" s="467"/>
      <c r="Q109" s="543"/>
      <c r="R109" s="102">
        <f t="shared" si="129"/>
        <v>3</v>
      </c>
      <c r="S109" s="103">
        <f t="shared" si="130"/>
        <v>0</v>
      </c>
      <c r="T109" s="113"/>
      <c r="U109" s="114"/>
      <c r="W109" s="106">
        <f t="shared" si="131"/>
        <v>33</v>
      </c>
      <c r="X109" s="107">
        <f t="shared" si="132"/>
        <v>6</v>
      </c>
      <c r="Y109" s="108">
        <f t="shared" si="133"/>
        <v>27</v>
      </c>
      <c r="AA109" s="115">
        <f t="shared" si="134"/>
        <v>11</v>
      </c>
      <c r="AB109" s="116">
        <f t="shared" si="135"/>
        <v>2</v>
      </c>
      <c r="AC109" s="115">
        <f t="shared" si="136"/>
        <v>11</v>
      </c>
      <c r="AD109" s="116">
        <f t="shared" si="137"/>
        <v>2</v>
      </c>
      <c r="AE109" s="115">
        <f t="shared" si="138"/>
        <v>11</v>
      </c>
      <c r="AF109" s="116">
        <f t="shared" si="139"/>
        <v>2</v>
      </c>
      <c r="AG109" s="115">
        <f t="shared" si="140"/>
        <v>0</v>
      </c>
      <c r="AH109" s="116">
        <f t="shared" si="141"/>
        <v>0</v>
      </c>
      <c r="AI109" s="115">
        <f t="shared" si="142"/>
        <v>0</v>
      </c>
      <c r="AJ109" s="116">
        <f t="shared" si="143"/>
        <v>0</v>
      </c>
      <c r="AL109" s="217">
        <f>IF(OR(ISBLANK(AL103),ISBLANK(AL105)),0,1)</f>
        <v>0</v>
      </c>
      <c r="AM109" s="437">
        <f t="shared" si="144"/>
        <v>0</v>
      </c>
      <c r="AN109" s="225">
        <f t="shared" si="145"/>
        <v>0</v>
      </c>
      <c r="AO109" s="437">
        <f t="shared" si="146"/>
        <v>0</v>
      </c>
      <c r="AP109" s="225">
        <f t="shared" si="147"/>
        <v>0</v>
      </c>
      <c r="AQ109" s="437">
        <f t="shared" si="148"/>
        <v>0</v>
      </c>
      <c r="AR109" s="225">
        <f t="shared" si="149"/>
        <v>0</v>
      </c>
    </row>
    <row r="110" spans="1:44" ht="16.5" outlineLevel="1" thickBot="1">
      <c r="A110" s="77"/>
      <c r="B110" s="361" t="s">
        <v>77</v>
      </c>
      <c r="C110" s="181"/>
      <c r="D110" s="117" t="str">
        <f>IF(D102&gt;"",D102,"")</f>
        <v>Valasti Veeti</v>
      </c>
      <c r="E110" s="118" t="str">
        <f>IF(D105&gt;"",D105,"")</f>
        <v>Abudu Malik</v>
      </c>
      <c r="F110" s="94"/>
      <c r="G110" s="95"/>
      <c r="H110" s="472">
        <v>3</v>
      </c>
      <c r="I110" s="546"/>
      <c r="J110" s="472">
        <v>6</v>
      </c>
      <c r="K110" s="546"/>
      <c r="L110" s="472">
        <v>3</v>
      </c>
      <c r="M110" s="546"/>
      <c r="N110" s="472"/>
      <c r="O110" s="546"/>
      <c r="P110" s="472"/>
      <c r="Q110" s="546"/>
      <c r="R110" s="102">
        <f t="shared" si="129"/>
        <v>3</v>
      </c>
      <c r="S110" s="103">
        <f t="shared" si="130"/>
        <v>0</v>
      </c>
      <c r="T110" s="113"/>
      <c r="U110" s="114"/>
      <c r="W110" s="106">
        <f t="shared" si="131"/>
        <v>33</v>
      </c>
      <c r="X110" s="107">
        <f t="shared" si="132"/>
        <v>12</v>
      </c>
      <c r="Y110" s="108">
        <f t="shared" si="133"/>
        <v>21</v>
      </c>
      <c r="AA110" s="115">
        <f t="shared" si="134"/>
        <v>11</v>
      </c>
      <c r="AB110" s="116">
        <f t="shared" si="135"/>
        <v>3</v>
      </c>
      <c r="AC110" s="115">
        <f t="shared" si="136"/>
        <v>11</v>
      </c>
      <c r="AD110" s="116">
        <f t="shared" si="137"/>
        <v>6</v>
      </c>
      <c r="AE110" s="115">
        <f t="shared" si="138"/>
        <v>11</v>
      </c>
      <c r="AF110" s="116">
        <f t="shared" si="139"/>
        <v>3</v>
      </c>
      <c r="AG110" s="115">
        <f t="shared" si="140"/>
        <v>0</v>
      </c>
      <c r="AH110" s="116">
        <f t="shared" si="141"/>
        <v>0</v>
      </c>
      <c r="AI110" s="115">
        <f t="shared" si="142"/>
        <v>0</v>
      </c>
      <c r="AJ110" s="116">
        <f t="shared" si="143"/>
        <v>0</v>
      </c>
      <c r="AL110" s="217">
        <f>IF(OR(ISBLANK(AL102),ISBLANK(AL105)),0,1)</f>
        <v>0</v>
      </c>
      <c r="AM110" s="437">
        <f t="shared" si="144"/>
        <v>0</v>
      </c>
      <c r="AN110" s="225">
        <f t="shared" si="145"/>
        <v>0</v>
      </c>
      <c r="AO110" s="437">
        <f t="shared" si="146"/>
        <v>0</v>
      </c>
      <c r="AP110" s="225">
        <f t="shared" si="147"/>
        <v>0</v>
      </c>
      <c r="AQ110" s="437">
        <f t="shared" si="148"/>
        <v>0</v>
      </c>
      <c r="AR110" s="225">
        <f t="shared" si="149"/>
        <v>0</v>
      </c>
    </row>
    <row r="111" spans="1:44" ht="15.75" outlineLevel="1">
      <c r="A111" s="77"/>
      <c r="B111" s="361" t="s">
        <v>78</v>
      </c>
      <c r="C111" s="181"/>
      <c r="D111" s="99" t="str">
        <f>IF(D103&gt;"",D103,"")</f>
        <v>Lotto Max</v>
      </c>
      <c r="E111" s="111" t="str">
        <f>IF(D104&gt;"",D104,"")</f>
        <v>Wihuri Redmond Liam</v>
      </c>
      <c r="F111" s="86"/>
      <c r="G111" s="101"/>
      <c r="H111" s="547">
        <v>5</v>
      </c>
      <c r="I111" s="548"/>
      <c r="J111" s="547">
        <v>0</v>
      </c>
      <c r="K111" s="548"/>
      <c r="L111" s="547">
        <v>1</v>
      </c>
      <c r="M111" s="548"/>
      <c r="N111" s="547"/>
      <c r="O111" s="548"/>
      <c r="P111" s="547"/>
      <c r="Q111" s="548"/>
      <c r="R111" s="102">
        <f t="shared" si="129"/>
        <v>3</v>
      </c>
      <c r="S111" s="103">
        <f t="shared" si="130"/>
        <v>0</v>
      </c>
      <c r="T111" s="113"/>
      <c r="U111" s="114"/>
      <c r="W111" s="106">
        <f t="shared" si="131"/>
        <v>33</v>
      </c>
      <c r="X111" s="107">
        <f t="shared" si="132"/>
        <v>6</v>
      </c>
      <c r="Y111" s="108">
        <f t="shared" si="133"/>
        <v>27</v>
      </c>
      <c r="AA111" s="115">
        <f t="shared" si="134"/>
        <v>11</v>
      </c>
      <c r="AB111" s="116">
        <f t="shared" si="135"/>
        <v>5</v>
      </c>
      <c r="AC111" s="115">
        <f t="shared" si="136"/>
        <v>11</v>
      </c>
      <c r="AD111" s="116">
        <f t="shared" si="137"/>
        <v>0</v>
      </c>
      <c r="AE111" s="115">
        <f t="shared" si="138"/>
        <v>11</v>
      </c>
      <c r="AF111" s="116">
        <f t="shared" si="139"/>
        <v>1</v>
      </c>
      <c r="AG111" s="115">
        <f t="shared" si="140"/>
        <v>0</v>
      </c>
      <c r="AH111" s="116">
        <f t="shared" si="141"/>
        <v>0</v>
      </c>
      <c r="AI111" s="115">
        <f t="shared" si="142"/>
        <v>0</v>
      </c>
      <c r="AJ111" s="116">
        <f t="shared" si="143"/>
        <v>0</v>
      </c>
      <c r="AL111" s="217">
        <f>IF(OR(ISBLANK(AL103),ISBLANK(AL104)),0,1)</f>
        <v>0</v>
      </c>
      <c r="AM111" s="437">
        <f t="shared" si="144"/>
        <v>0</v>
      </c>
      <c r="AN111" s="225">
        <f t="shared" si="145"/>
        <v>0</v>
      </c>
      <c r="AO111" s="437">
        <f t="shared" si="146"/>
        <v>0</v>
      </c>
      <c r="AP111" s="225">
        <f t="shared" si="147"/>
        <v>0</v>
      </c>
      <c r="AQ111" s="437">
        <f t="shared" si="148"/>
        <v>0</v>
      </c>
      <c r="AR111" s="225">
        <f t="shared" si="149"/>
        <v>0</v>
      </c>
    </row>
    <row r="112" spans="1:44" ht="15.75" outlineLevel="1">
      <c r="A112" s="77"/>
      <c r="B112" s="361" t="s">
        <v>79</v>
      </c>
      <c r="C112" s="181"/>
      <c r="D112" s="99" t="str">
        <f>IF(D102&gt;"",D102,"")</f>
        <v>Valasti Veeti</v>
      </c>
      <c r="E112" s="111" t="str">
        <f>IF(D103&gt;"",D103,"")</f>
        <v>Lotto Max</v>
      </c>
      <c r="F112" s="112"/>
      <c r="G112" s="101"/>
      <c r="H112" s="467">
        <v>6</v>
      </c>
      <c r="I112" s="543"/>
      <c r="J112" s="467">
        <v>-8</v>
      </c>
      <c r="K112" s="543"/>
      <c r="L112" s="469">
        <v>4</v>
      </c>
      <c r="M112" s="544"/>
      <c r="N112" s="467">
        <v>-10</v>
      </c>
      <c r="O112" s="543"/>
      <c r="P112" s="467">
        <v>-10</v>
      </c>
      <c r="Q112" s="543"/>
      <c r="R112" s="102">
        <f t="shared" si="129"/>
        <v>2</v>
      </c>
      <c r="S112" s="103">
        <f t="shared" si="130"/>
        <v>3</v>
      </c>
      <c r="T112" s="113"/>
      <c r="U112" s="114"/>
      <c r="W112" s="106">
        <f t="shared" si="131"/>
        <v>50</v>
      </c>
      <c r="X112" s="107">
        <f t="shared" si="132"/>
        <v>45</v>
      </c>
      <c r="Y112" s="108">
        <f t="shared" si="133"/>
        <v>5</v>
      </c>
      <c r="AA112" s="115">
        <f t="shared" si="134"/>
        <v>11</v>
      </c>
      <c r="AB112" s="116">
        <f t="shared" si="135"/>
        <v>6</v>
      </c>
      <c r="AC112" s="115">
        <f t="shared" si="136"/>
        <v>8</v>
      </c>
      <c r="AD112" s="116">
        <f t="shared" si="137"/>
        <v>11</v>
      </c>
      <c r="AE112" s="115">
        <f t="shared" si="138"/>
        <v>11</v>
      </c>
      <c r="AF112" s="116">
        <f t="shared" si="139"/>
        <v>4</v>
      </c>
      <c r="AG112" s="115">
        <f t="shared" si="140"/>
        <v>10</v>
      </c>
      <c r="AH112" s="116">
        <f t="shared" si="141"/>
        <v>12</v>
      </c>
      <c r="AI112" s="115">
        <f t="shared" si="142"/>
        <v>10</v>
      </c>
      <c r="AJ112" s="116">
        <f t="shared" si="143"/>
        <v>12</v>
      </c>
      <c r="AL112" s="217">
        <f>IF(OR(ISBLANK(AL102),ISBLANK(AL103)),0,1)</f>
        <v>0</v>
      </c>
      <c r="AM112" s="437">
        <f t="shared" si="144"/>
        <v>0</v>
      </c>
      <c r="AN112" s="225">
        <f t="shared" si="145"/>
        <v>0</v>
      </c>
      <c r="AO112" s="437">
        <f t="shared" si="146"/>
        <v>0</v>
      </c>
      <c r="AP112" s="225">
        <f t="shared" si="147"/>
        <v>0</v>
      </c>
      <c r="AQ112" s="437">
        <f t="shared" si="148"/>
        <v>0</v>
      </c>
      <c r="AR112" s="225">
        <f t="shared" si="149"/>
        <v>0</v>
      </c>
    </row>
    <row r="113" spans="1:44" ht="16.5" outlineLevel="1" thickBot="1">
      <c r="A113" s="77"/>
      <c r="B113" s="362" t="s">
        <v>80</v>
      </c>
      <c r="C113" s="182"/>
      <c r="D113" s="119" t="str">
        <f>IF(D104&gt;"",D104,"")</f>
        <v>Wihuri Redmond Liam</v>
      </c>
      <c r="E113" s="120" t="str">
        <f>IF(D105&gt;"",D105,"")</f>
        <v>Abudu Malik</v>
      </c>
      <c r="F113" s="121"/>
      <c r="G113" s="122"/>
      <c r="H113" s="470">
        <v>6</v>
      </c>
      <c r="I113" s="545"/>
      <c r="J113" s="470">
        <v>-10</v>
      </c>
      <c r="K113" s="545"/>
      <c r="L113" s="470">
        <v>21</v>
      </c>
      <c r="M113" s="545"/>
      <c r="N113" s="470">
        <v>-8</v>
      </c>
      <c r="O113" s="545"/>
      <c r="P113" s="470">
        <v>-7</v>
      </c>
      <c r="Q113" s="545"/>
      <c r="R113" s="123">
        <f t="shared" si="129"/>
        <v>2</v>
      </c>
      <c r="S113" s="124">
        <f t="shared" si="130"/>
        <v>3</v>
      </c>
      <c r="T113" s="125"/>
      <c r="U113" s="126"/>
      <c r="W113" s="106">
        <f t="shared" si="131"/>
        <v>59</v>
      </c>
      <c r="X113" s="107">
        <f t="shared" si="132"/>
        <v>61</v>
      </c>
      <c r="Y113" s="108">
        <f t="shared" si="133"/>
        <v>-2</v>
      </c>
      <c r="AA113" s="127">
        <f t="shared" si="134"/>
        <v>11</v>
      </c>
      <c r="AB113" s="128">
        <f t="shared" si="135"/>
        <v>6</v>
      </c>
      <c r="AC113" s="127">
        <f t="shared" si="136"/>
        <v>10</v>
      </c>
      <c r="AD113" s="128">
        <f t="shared" si="137"/>
        <v>12</v>
      </c>
      <c r="AE113" s="127">
        <f t="shared" si="138"/>
        <v>23</v>
      </c>
      <c r="AF113" s="128">
        <f t="shared" si="139"/>
        <v>21</v>
      </c>
      <c r="AG113" s="127">
        <f t="shared" si="140"/>
        <v>8</v>
      </c>
      <c r="AH113" s="128">
        <f t="shared" si="141"/>
        <v>11</v>
      </c>
      <c r="AI113" s="127">
        <f t="shared" si="142"/>
        <v>7</v>
      </c>
      <c r="AJ113" s="128">
        <f t="shared" si="143"/>
        <v>11</v>
      </c>
      <c r="AL113" s="435">
        <f>IF(OR(ISBLANK(AL104),ISBLANK(AL105)),0,1)</f>
        <v>0</v>
      </c>
      <c r="AM113" s="438">
        <f t="shared" si="144"/>
        <v>0</v>
      </c>
      <c r="AN113" s="277">
        <f t="shared" si="145"/>
        <v>0</v>
      </c>
      <c r="AO113" s="438">
        <f t="shared" si="146"/>
        <v>0</v>
      </c>
      <c r="AP113" s="277">
        <f t="shared" si="147"/>
        <v>0</v>
      </c>
      <c r="AQ113" s="438">
        <f t="shared" si="148"/>
        <v>0</v>
      </c>
      <c r="AR113" s="277">
        <f t="shared" si="149"/>
        <v>0</v>
      </c>
    </row>
    <row r="114" ht="15.75" thickTop="1"/>
  </sheetData>
  <sheetProtection/>
  <mergeCells count="378">
    <mergeCell ref="AM51:AN51"/>
    <mergeCell ref="AM67:AN67"/>
    <mergeCell ref="AM83:AN83"/>
    <mergeCell ref="AM100:AN100"/>
    <mergeCell ref="AM3:AN3"/>
    <mergeCell ref="AM19:AN19"/>
    <mergeCell ref="AM35:AN35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T4:U4"/>
    <mergeCell ref="T5:U5"/>
    <mergeCell ref="T6:U6"/>
    <mergeCell ref="T7:U7"/>
    <mergeCell ref="T8:U8"/>
    <mergeCell ref="L18:O18"/>
    <mergeCell ref="P18:R18"/>
    <mergeCell ref="S18:U18"/>
    <mergeCell ref="F19:H19"/>
    <mergeCell ref="I19:K19"/>
    <mergeCell ref="L19:O19"/>
    <mergeCell ref="S19:U19"/>
    <mergeCell ref="F20:G20"/>
    <mergeCell ref="H20:I20"/>
    <mergeCell ref="J20:K20"/>
    <mergeCell ref="L20:M20"/>
    <mergeCell ref="N20:O20"/>
    <mergeCell ref="T20:U20"/>
    <mergeCell ref="T21:U21"/>
    <mergeCell ref="T22:U22"/>
    <mergeCell ref="T23:U23"/>
    <mergeCell ref="T24:U24"/>
    <mergeCell ref="L34:O34"/>
    <mergeCell ref="P34:R34"/>
    <mergeCell ref="S34:U34"/>
    <mergeCell ref="F35:H35"/>
    <mergeCell ref="I35:K35"/>
    <mergeCell ref="L35:O35"/>
    <mergeCell ref="S35:U35"/>
    <mergeCell ref="F36:G36"/>
    <mergeCell ref="H36:I36"/>
    <mergeCell ref="J36:K36"/>
    <mergeCell ref="L36:M36"/>
    <mergeCell ref="N36:O36"/>
    <mergeCell ref="T36:U36"/>
    <mergeCell ref="T37:U37"/>
    <mergeCell ref="T38:U38"/>
    <mergeCell ref="T39:U39"/>
    <mergeCell ref="T40:U40"/>
    <mergeCell ref="L50:O50"/>
    <mergeCell ref="P50:R50"/>
    <mergeCell ref="S50:U50"/>
    <mergeCell ref="F51:H51"/>
    <mergeCell ref="I51:K51"/>
    <mergeCell ref="L51:O51"/>
    <mergeCell ref="S51:U51"/>
    <mergeCell ref="F52:G52"/>
    <mergeCell ref="H52:I52"/>
    <mergeCell ref="J52:K52"/>
    <mergeCell ref="L52:M52"/>
    <mergeCell ref="N52:O52"/>
    <mergeCell ref="T52:U52"/>
    <mergeCell ref="T53:U53"/>
    <mergeCell ref="T54:U54"/>
    <mergeCell ref="T55:U55"/>
    <mergeCell ref="T56:U56"/>
    <mergeCell ref="L66:O66"/>
    <mergeCell ref="P66:R66"/>
    <mergeCell ref="S66:U66"/>
    <mergeCell ref="F67:H67"/>
    <mergeCell ref="I67:K67"/>
    <mergeCell ref="L67:O67"/>
    <mergeCell ref="S67:U67"/>
    <mergeCell ref="F68:G68"/>
    <mergeCell ref="H68:I68"/>
    <mergeCell ref="J68:K68"/>
    <mergeCell ref="L68:M68"/>
    <mergeCell ref="N68:O68"/>
    <mergeCell ref="T68:U68"/>
    <mergeCell ref="T84:U84"/>
    <mergeCell ref="T69:U69"/>
    <mergeCell ref="T70:U70"/>
    <mergeCell ref="T71:U71"/>
    <mergeCell ref="T72:U72"/>
    <mergeCell ref="L82:O82"/>
    <mergeCell ref="P82:R82"/>
    <mergeCell ref="S82:U82"/>
    <mergeCell ref="S99:U99"/>
    <mergeCell ref="F83:H83"/>
    <mergeCell ref="I83:K83"/>
    <mergeCell ref="L83:O83"/>
    <mergeCell ref="S83:U83"/>
    <mergeCell ref="F84:G84"/>
    <mergeCell ref="H84:I84"/>
    <mergeCell ref="J84:K84"/>
    <mergeCell ref="L84:M84"/>
    <mergeCell ref="N84:O84"/>
    <mergeCell ref="J101:K101"/>
    <mergeCell ref="L101:M101"/>
    <mergeCell ref="N101:O101"/>
    <mergeCell ref="T101:U101"/>
    <mergeCell ref="T85:U85"/>
    <mergeCell ref="T86:U86"/>
    <mergeCell ref="T87:U87"/>
    <mergeCell ref="T88:U88"/>
    <mergeCell ref="L99:O99"/>
    <mergeCell ref="P99:R99"/>
    <mergeCell ref="T102:U102"/>
    <mergeCell ref="T103:U103"/>
    <mergeCell ref="T104:U104"/>
    <mergeCell ref="T105:U105"/>
    <mergeCell ref="F100:H100"/>
    <mergeCell ref="I100:K100"/>
    <mergeCell ref="L100:O100"/>
    <mergeCell ref="S100:U100"/>
    <mergeCell ref="F101:G101"/>
    <mergeCell ref="H101:I101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P28:Q28"/>
    <mergeCell ref="H29:I29"/>
    <mergeCell ref="J29:K29"/>
    <mergeCell ref="L29:M29"/>
    <mergeCell ref="N29:O29"/>
    <mergeCell ref="P29:Q29"/>
    <mergeCell ref="H30:I30"/>
    <mergeCell ref="J30:K30"/>
    <mergeCell ref="L30:M30"/>
    <mergeCell ref="N30:O30"/>
    <mergeCell ref="P30:Q30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  <mergeCell ref="H42:I42"/>
    <mergeCell ref="J42:K42"/>
    <mergeCell ref="L42:M42"/>
    <mergeCell ref="N42:O42"/>
    <mergeCell ref="P42:Q42"/>
    <mergeCell ref="R42:S42"/>
    <mergeCell ref="H43:I43"/>
    <mergeCell ref="J43:K43"/>
    <mergeCell ref="L43:M43"/>
    <mergeCell ref="N43:O43"/>
    <mergeCell ref="P43:Q43"/>
    <mergeCell ref="H44:I44"/>
    <mergeCell ref="J44:K44"/>
    <mergeCell ref="L44:M44"/>
    <mergeCell ref="N44:O44"/>
    <mergeCell ref="P44:Q44"/>
    <mergeCell ref="H45:I45"/>
    <mergeCell ref="J45:K45"/>
    <mergeCell ref="L45:M45"/>
    <mergeCell ref="N45:O45"/>
    <mergeCell ref="P45:Q45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H48:I48"/>
    <mergeCell ref="J48:K48"/>
    <mergeCell ref="L48:M48"/>
    <mergeCell ref="N48:O48"/>
    <mergeCell ref="P48:Q48"/>
    <mergeCell ref="H58:I58"/>
    <mergeCell ref="J58:K58"/>
    <mergeCell ref="L58:M58"/>
    <mergeCell ref="N58:O58"/>
    <mergeCell ref="P58:Q58"/>
    <mergeCell ref="R58:S58"/>
    <mergeCell ref="H59:I59"/>
    <mergeCell ref="J59:K59"/>
    <mergeCell ref="L59:M59"/>
    <mergeCell ref="N59:O59"/>
    <mergeCell ref="P59:Q59"/>
    <mergeCell ref="H60:I60"/>
    <mergeCell ref="J60:K60"/>
    <mergeCell ref="L60:M60"/>
    <mergeCell ref="N60:O60"/>
    <mergeCell ref="P60:Q60"/>
    <mergeCell ref="H61:I61"/>
    <mergeCell ref="J61:K61"/>
    <mergeCell ref="L61:M61"/>
    <mergeCell ref="N61:O61"/>
    <mergeCell ref="P61:Q61"/>
    <mergeCell ref="H62:I62"/>
    <mergeCell ref="J62:K62"/>
    <mergeCell ref="L62:M62"/>
    <mergeCell ref="N62:O62"/>
    <mergeCell ref="P62:Q62"/>
    <mergeCell ref="H63:I63"/>
    <mergeCell ref="J63:K63"/>
    <mergeCell ref="L63:M63"/>
    <mergeCell ref="N63:O63"/>
    <mergeCell ref="P63:Q63"/>
    <mergeCell ref="H64:I64"/>
    <mergeCell ref="J64:K64"/>
    <mergeCell ref="L64:M64"/>
    <mergeCell ref="N64:O64"/>
    <mergeCell ref="P64:Q64"/>
    <mergeCell ref="H74:I74"/>
    <mergeCell ref="J74:K74"/>
    <mergeCell ref="L74:M74"/>
    <mergeCell ref="N74:O74"/>
    <mergeCell ref="P74:Q74"/>
    <mergeCell ref="R74:S74"/>
    <mergeCell ref="H75:I75"/>
    <mergeCell ref="J75:K75"/>
    <mergeCell ref="L75:M75"/>
    <mergeCell ref="N75:O75"/>
    <mergeCell ref="P75:Q75"/>
    <mergeCell ref="H76:I76"/>
    <mergeCell ref="J76:K76"/>
    <mergeCell ref="L76:M76"/>
    <mergeCell ref="N76:O76"/>
    <mergeCell ref="P76:Q76"/>
    <mergeCell ref="H77:I77"/>
    <mergeCell ref="J77:K77"/>
    <mergeCell ref="L77:M77"/>
    <mergeCell ref="N77:O77"/>
    <mergeCell ref="P77:Q77"/>
    <mergeCell ref="H78:I78"/>
    <mergeCell ref="J78:K78"/>
    <mergeCell ref="L78:M78"/>
    <mergeCell ref="N78:O78"/>
    <mergeCell ref="P78:Q78"/>
    <mergeCell ref="H79:I79"/>
    <mergeCell ref="J79:K79"/>
    <mergeCell ref="L79:M79"/>
    <mergeCell ref="N79:O79"/>
    <mergeCell ref="P79:Q79"/>
    <mergeCell ref="H80:I80"/>
    <mergeCell ref="J80:K80"/>
    <mergeCell ref="L80:M80"/>
    <mergeCell ref="N80:O80"/>
    <mergeCell ref="P80:Q80"/>
    <mergeCell ref="H90:I90"/>
    <mergeCell ref="J90:K90"/>
    <mergeCell ref="L90:M90"/>
    <mergeCell ref="N90:O90"/>
    <mergeCell ref="P90:Q90"/>
    <mergeCell ref="R90:S90"/>
    <mergeCell ref="H91:I91"/>
    <mergeCell ref="J91:K91"/>
    <mergeCell ref="L91:M91"/>
    <mergeCell ref="N91:O91"/>
    <mergeCell ref="P91:Q91"/>
    <mergeCell ref="H92:I92"/>
    <mergeCell ref="J92:K92"/>
    <mergeCell ref="L92:M92"/>
    <mergeCell ref="N92:O92"/>
    <mergeCell ref="P92:Q92"/>
    <mergeCell ref="H93:I93"/>
    <mergeCell ref="J93:K93"/>
    <mergeCell ref="L93:M93"/>
    <mergeCell ref="N93:O93"/>
    <mergeCell ref="P93:Q93"/>
    <mergeCell ref="H94:I94"/>
    <mergeCell ref="J94:K94"/>
    <mergeCell ref="L94:M94"/>
    <mergeCell ref="N94:O94"/>
    <mergeCell ref="P94:Q94"/>
    <mergeCell ref="H95:I95"/>
    <mergeCell ref="J95:K95"/>
    <mergeCell ref="L95:M95"/>
    <mergeCell ref="N95:O95"/>
    <mergeCell ref="P95:Q95"/>
    <mergeCell ref="H96:I96"/>
    <mergeCell ref="J96:K96"/>
    <mergeCell ref="L96:M96"/>
    <mergeCell ref="N96:O96"/>
    <mergeCell ref="P96:Q96"/>
    <mergeCell ref="H107:I107"/>
    <mergeCell ref="J107:K107"/>
    <mergeCell ref="L107:M107"/>
    <mergeCell ref="N107:O107"/>
    <mergeCell ref="P107:Q107"/>
    <mergeCell ref="R107:S107"/>
    <mergeCell ref="H108:I108"/>
    <mergeCell ref="J108:K108"/>
    <mergeCell ref="L108:M108"/>
    <mergeCell ref="N108:O108"/>
    <mergeCell ref="P108:Q108"/>
    <mergeCell ref="H109:I109"/>
    <mergeCell ref="J109:K109"/>
    <mergeCell ref="L109:M109"/>
    <mergeCell ref="N109:O109"/>
    <mergeCell ref="P109:Q109"/>
    <mergeCell ref="H110:I110"/>
    <mergeCell ref="J110:K110"/>
    <mergeCell ref="L110:M110"/>
    <mergeCell ref="N110:O110"/>
    <mergeCell ref="P110:Q110"/>
    <mergeCell ref="H111:I111"/>
    <mergeCell ref="J111:K111"/>
    <mergeCell ref="L111:M111"/>
    <mergeCell ref="N111:O111"/>
    <mergeCell ref="P111:Q111"/>
    <mergeCell ref="H112:I112"/>
    <mergeCell ref="J112:K112"/>
    <mergeCell ref="L112:M112"/>
    <mergeCell ref="N112:O112"/>
    <mergeCell ref="P112:Q112"/>
    <mergeCell ref="H113:I113"/>
    <mergeCell ref="J113:K113"/>
    <mergeCell ref="L113:M113"/>
    <mergeCell ref="N113:O113"/>
    <mergeCell ref="P113:Q1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&amp;CMejlans Bollförening r.f.</oddHeader>
    <oddFooter>&amp;Cwww.mbf.fi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Måns Holmberg</dc:creator>
  <cp:keywords/>
  <dc:description/>
  <cp:lastModifiedBy>Måns Holmberg</cp:lastModifiedBy>
  <cp:lastPrinted>2013-03-10T15:44:34Z</cp:lastPrinted>
  <dcterms:created xsi:type="dcterms:W3CDTF">2013-02-17T14:14:04Z</dcterms:created>
  <dcterms:modified xsi:type="dcterms:W3CDTF">2013-03-10T15:44:38Z</dcterms:modified>
  <cp:category/>
  <cp:version/>
  <cp:contentType/>
  <cp:contentStatus/>
</cp:coreProperties>
</file>